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090" windowHeight="3795" activeTab="2"/>
  </bookViews>
  <sheets>
    <sheet name="Intro" sheetId="1" r:id="rId1"/>
    <sheet name="Calculations" sheetId="2" r:id="rId2"/>
    <sheet name="Constants" sheetId="3" r:id="rId3"/>
    <sheet name="Equations" sheetId="4" r:id="rId4"/>
    <sheet name="Symbols" sheetId="5" r:id="rId5"/>
  </sheets>
  <definedNames>
    <definedName name="_xlnm.Print_Area" localSheetId="2">'Constants'!$A$1:$I$58</definedName>
    <definedName name="_xlnm.Print_Area" localSheetId="3">'Equations'!$A$1:$F$60</definedName>
    <definedName name="_xlnm.Print_Area" localSheetId="0">'Intro'!$C$1:$C$22</definedName>
    <definedName name="_xlnm.Print_Area" localSheetId="4">'Symbols'!$B$2:$G$49</definedName>
  </definedNames>
  <calcPr fullCalcOnLoad="1"/>
</workbook>
</file>

<file path=xl/sharedStrings.xml><?xml version="1.0" encoding="utf-8"?>
<sst xmlns="http://schemas.openxmlformats.org/spreadsheetml/2006/main" count="277" uniqueCount="223">
  <si>
    <t>¯</t>
  </si>
  <si>
    <t>hPa</t>
  </si>
  <si>
    <t>°C</t>
  </si>
  <si>
    <t>%</t>
  </si>
  <si>
    <t xml:space="preserve"> </t>
  </si>
  <si>
    <t>m/s</t>
  </si>
  <si>
    <t>kg/ms</t>
  </si>
  <si>
    <t>m</t>
  </si>
  <si>
    <t>mm</t>
  </si>
  <si>
    <t>µm</t>
  </si>
  <si>
    <t>J/(mol K)</t>
  </si>
  <si>
    <t>K</t>
  </si>
  <si>
    <t>kg/m s</t>
  </si>
  <si>
    <t>g/mol</t>
  </si>
  <si>
    <t xml:space="preserve">p </t>
  </si>
  <si>
    <t xml:space="preserve">R </t>
  </si>
  <si>
    <t xml:space="preserve">T </t>
  </si>
  <si>
    <t>Spreadsheet program for:</t>
  </si>
  <si>
    <t xml:space="preserve">      Calculation of the volumetric flow rate to be set</t>
  </si>
  <si>
    <t xml:space="preserve">      Check of the calculated cut-off diameters</t>
  </si>
  <si>
    <t xml:space="preserve">      Calculation of the nozzle diameters</t>
  </si>
  <si>
    <t xml:space="preserve">Equations and symbols used are given in the sheets "Equations" and "Symbols". </t>
  </si>
  <si>
    <r>
      <t>g/m</t>
    </r>
    <r>
      <rPr>
        <vertAlign val="superscript"/>
        <sz val="12"/>
        <rFont val="Arial"/>
        <family val="2"/>
      </rPr>
      <t>3</t>
    </r>
  </si>
  <si>
    <r>
      <t>kg/m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</si>
  <si>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</t>
    </r>
  </si>
  <si>
    <t>Input values required for the calculations</t>
  </si>
  <si>
    <t>Input</t>
  </si>
  <si>
    <t>Pressure p under operating conditions:</t>
  </si>
  <si>
    <r>
      <t>Standard pressure p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:</t>
    </r>
  </si>
  <si>
    <t>Temperature T under operating conditions:</t>
  </si>
  <si>
    <r>
      <t>Flue gas humidity f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:</t>
    </r>
  </si>
  <si>
    <r>
      <t>Volume fraction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dry flue gas 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</si>
  <si>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Volume fraction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dry flue gas 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</si>
  <si>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Volume fraction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dry flue gas 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</si>
  <si>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Volume fraction of air in dry flue gas 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(air) :</t>
    </r>
  </si>
  <si>
    <r>
      <t>Flue gas velocity v</t>
    </r>
    <r>
      <rPr>
        <vertAlign val="subscript"/>
        <sz val="12"/>
        <rFont val="Arial"/>
        <family val="2"/>
      </rPr>
      <t>fg</t>
    </r>
    <r>
      <rPr>
        <sz val="12"/>
        <rFont val="Arial"/>
        <family val="2"/>
      </rPr>
      <t>:</t>
    </r>
  </si>
  <si>
    <r>
      <t>Volume fraction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flue gas r(CO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</si>
  <si>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Volume fraction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flue gas r(O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</si>
  <si>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Volume fraction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flue gas r(N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</si>
  <si>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t>Volume fraction of water-vapour in flue gas r(water-vapour) :</t>
  </si>
  <si>
    <r>
      <t xml:space="preserve">Temperature dependent dynamic viscosity of flue gas </t>
    </r>
    <r>
      <rPr>
        <sz val="12"/>
        <rFont val="Symbol"/>
        <family val="1"/>
      </rPr>
      <t></t>
    </r>
    <r>
      <rPr>
        <sz val="12"/>
        <rFont val="Arial"/>
        <family val="2"/>
      </rPr>
      <t>(T) :</t>
    </r>
  </si>
  <si>
    <r>
      <t xml:space="preserve">Mean free path-length </t>
    </r>
    <r>
      <rPr>
        <sz val="12"/>
        <rFont val="Symbol"/>
        <family val="1"/>
      </rPr>
      <t></t>
    </r>
    <r>
      <rPr>
        <sz val="12"/>
        <rFont val="Arial"/>
        <family val="2"/>
      </rPr>
      <t xml:space="preserve"> :</t>
    </r>
  </si>
  <si>
    <r>
      <t>Gas velocity in the 2,5 µm nozzle v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:</t>
    </r>
  </si>
  <si>
    <r>
      <t>Gas velocity in the 10 µm nozzle v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:</t>
    </r>
  </si>
  <si>
    <r>
      <t>Reynolds number for 2,5 µm Re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:</t>
    </r>
  </si>
  <si>
    <r>
      <t>Reynolds number for 10 µm Re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:</t>
    </r>
  </si>
  <si>
    <t>Volumetric flow rate to be set</t>
  </si>
  <si>
    <t>Check of calculations</t>
  </si>
  <si>
    <t>Constants required for calculations</t>
  </si>
  <si>
    <r>
      <t>Nozzle diameter d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:</t>
    </r>
  </si>
  <si>
    <r>
      <t>Nozzle diameter d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:</t>
    </r>
  </si>
  <si>
    <r>
      <t>Number of nozzles N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:</t>
    </r>
  </si>
  <si>
    <r>
      <t>Number of nozzles N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:</t>
    </r>
  </si>
  <si>
    <r>
      <t>Cut-off diameter d</t>
    </r>
    <r>
      <rPr>
        <vertAlign val="subscript"/>
        <sz val="12"/>
        <rFont val="Arial"/>
        <family val="2"/>
      </rPr>
      <t>50, 2,5 µm</t>
    </r>
    <r>
      <rPr>
        <sz val="12"/>
        <rFont val="Arial"/>
        <family val="2"/>
      </rPr>
      <t xml:space="preserve"> :</t>
    </r>
  </si>
  <si>
    <r>
      <t>Cut-off diameter d</t>
    </r>
    <r>
      <rPr>
        <vertAlign val="subscript"/>
        <sz val="12"/>
        <rFont val="Arial"/>
        <family val="2"/>
      </rPr>
      <t>50, 10 µm</t>
    </r>
    <r>
      <rPr>
        <sz val="12"/>
        <rFont val="Arial"/>
        <family val="2"/>
      </rPr>
      <t xml:space="preserve"> :</t>
    </r>
  </si>
  <si>
    <t>Gas constant R :</t>
  </si>
  <si>
    <r>
      <t>Normal density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</si>
  <si>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Normal density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</si>
  <si>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Normal density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</si>
  <si>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 xml:space="preserve">Normal density of dry gas mixture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:</t>
    </r>
  </si>
  <si>
    <r>
      <t xml:space="preserve">Particle density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:</t>
    </r>
  </si>
  <si>
    <r>
      <t>Dynamic viscosity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</si>
  <si>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Dynamic viscosity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</si>
  <si>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Dynamic viscosity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</si>
  <si>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t>Molar mass of air M(air) :</t>
  </si>
  <si>
    <r>
      <t xml:space="preserve">Dynamic viscosity of water-vapour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(water-vapour) :</t>
    </r>
  </si>
  <si>
    <r>
      <t xml:space="preserve">Dynamic viscosity of air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(air) :</t>
    </r>
  </si>
  <si>
    <r>
      <t xml:space="preserve">Normal density of air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(air) :</t>
    </r>
  </si>
  <si>
    <r>
      <t>Molar mass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M(CO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</si>
  <si>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Molar mass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M(O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</si>
  <si>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Molar mass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M(N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</si>
  <si>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t>Molar mass of flue gas M :</t>
  </si>
  <si>
    <r>
      <t>Sutherland constant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</si>
  <si>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Sutherland constant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</si>
  <si>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r>
      <t>Sutherland constant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 :</t>
    </r>
  </si>
  <si>
    <t>Sutherland constant of air S(air) :</t>
  </si>
  <si>
    <t>Sutherland constant of water-vapour S(water-vapour) :</t>
  </si>
  <si>
    <t>Intermediate calculations</t>
  </si>
  <si>
    <r>
      <t>Temperature dependent dynamic viscosity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h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)(T) :</t>
    </r>
  </si>
  <si>
    <r>
      <t>Temperature dependent dynamic viscosity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h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)(T) :</t>
    </r>
  </si>
  <si>
    <r>
      <t>Temperature dependent dynamic viscosity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Symbol"/>
        <family val="1"/>
      </rPr>
      <t>h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)(T) :</t>
    </r>
  </si>
  <si>
    <r>
      <t xml:space="preserve">Temperature dependent dynamic viscosity of water-vapour </t>
    </r>
    <r>
      <rPr>
        <sz val="12"/>
        <rFont val="Symbol"/>
        <family val="1"/>
      </rPr>
      <t>h</t>
    </r>
    <r>
      <rPr>
        <sz val="12"/>
        <rFont val="Arial"/>
        <family val="2"/>
      </rPr>
      <t>(WV)(T) :</t>
    </r>
  </si>
  <si>
    <r>
      <t xml:space="preserve">Temperature dependent dynamic viscosity of air </t>
    </r>
    <r>
      <rPr>
        <sz val="12"/>
        <rFont val="Symbol"/>
        <family val="1"/>
      </rPr>
      <t>h</t>
    </r>
    <r>
      <rPr>
        <sz val="12"/>
        <rFont val="Arial"/>
        <family val="2"/>
      </rPr>
      <t>(air)(T) :</t>
    </r>
  </si>
  <si>
    <r>
      <t>Cunningham factor C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:</t>
    </r>
  </si>
  <si>
    <r>
      <t>Cunningham factor C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:</t>
    </r>
  </si>
  <si>
    <t>Molar mass of water-vapour M(water-vapour) :</t>
  </si>
  <si>
    <t>Volume fraction of air in flue gas r(air) :</t>
  </si>
  <si>
    <t>Calculation of the sample volumetric flow rates:</t>
  </si>
  <si>
    <t>(A.1)</t>
  </si>
  <si>
    <r>
      <t xml:space="preserve">with </t>
    </r>
    <r>
      <rPr>
        <i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 = 2,5 µm, 10 µm</t>
    </r>
  </si>
  <si>
    <t>Calculation of the volumetric flow rate to be set:</t>
  </si>
  <si>
    <t>(A.2)</t>
  </si>
  <si>
    <t>(A.7)</t>
  </si>
  <si>
    <r>
      <t xml:space="preserve">with </t>
    </r>
    <r>
      <rPr>
        <i/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 = 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air, water-vapour</t>
    </r>
  </si>
  <si>
    <r>
      <t xml:space="preserve">·       for </t>
    </r>
    <r>
      <rPr>
        <i/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 = 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and air:</t>
    </r>
  </si>
  <si>
    <r>
      <t xml:space="preserve">·       for </t>
    </r>
    <r>
      <rPr>
        <i/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 = water-vapour:</t>
    </r>
  </si>
  <si>
    <t>(A.5)</t>
  </si>
  <si>
    <t>(A.6)</t>
  </si>
  <si>
    <t>(A.4)</t>
  </si>
  <si>
    <r>
      <t xml:space="preserve">Calculation of the individual volume fractions </t>
    </r>
    <r>
      <rPr>
        <b/>
        <i/>
        <sz val="10"/>
        <color indexed="8"/>
        <rFont val="Arial"/>
        <family val="2"/>
      </rPr>
      <t>r</t>
    </r>
    <r>
      <rPr>
        <b/>
        <i/>
        <vertAlign val="subscript"/>
        <sz val="10"/>
        <color indexed="8"/>
        <rFont val="Arial"/>
        <family val="2"/>
      </rPr>
      <t>j</t>
    </r>
    <r>
      <rPr>
        <b/>
        <sz val="10"/>
        <color indexed="8"/>
        <rFont val="Arial"/>
        <family val="2"/>
      </rPr>
      <t xml:space="preserve"> in wet flue gas:</t>
    </r>
  </si>
  <si>
    <t>Calculation of Cunningham factors:</t>
  </si>
  <si>
    <t>Calculation of the mean free path-length:</t>
  </si>
  <si>
    <t>(A.10)</t>
  </si>
  <si>
    <t>(A.8)</t>
  </si>
  <si>
    <t>(A.9)</t>
  </si>
  <si>
    <t>(A.3)</t>
  </si>
  <si>
    <t>Calculation of the normal volumetric flow rate:</t>
  </si>
  <si>
    <t>(A.12)</t>
  </si>
  <si>
    <t>Calculation of the gas velocity in the nozzles:</t>
  </si>
  <si>
    <t>Calculation of the Reynolds numbers:</t>
  </si>
  <si>
    <t>(A.13)</t>
  </si>
  <si>
    <t>Calculation of the density of the wet flue gas at operating conditions:</t>
  </si>
  <si>
    <t>(A.14)</t>
  </si>
  <si>
    <t>(A.15)</t>
  </si>
  <si>
    <t>Calculation of the normal density of the dry gas mixture:</t>
  </si>
  <si>
    <r>
      <t xml:space="preserve">with </t>
    </r>
    <r>
      <rPr>
        <i/>
        <sz val="10"/>
        <color indexed="8"/>
        <rFont val="Arial"/>
        <family val="2"/>
      </rPr>
      <t>j</t>
    </r>
    <r>
      <rPr>
        <sz val="10"/>
        <color indexed="8"/>
        <rFont val="Arial"/>
        <family val="2"/>
      </rPr>
      <t> = 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air</t>
    </r>
  </si>
  <si>
    <t>Calculation of the cut-off diameters:</t>
  </si>
  <si>
    <t>(A.16)</t>
  </si>
  <si>
    <t>Calculation of the entry nozzle diameter:</t>
  </si>
  <si>
    <t>(A.11)</t>
  </si>
  <si>
    <r>
      <t>d</t>
    </r>
    <r>
      <rPr>
        <vertAlign val="subscript"/>
        <sz val="12"/>
        <rFont val="Arial"/>
        <family val="2"/>
      </rPr>
      <t>50, 2,5 µm</t>
    </r>
    <r>
      <rPr>
        <sz val="12"/>
        <rFont val="Arial"/>
        <family val="2"/>
      </rPr>
      <t xml:space="preserve"> </t>
    </r>
  </si>
  <si>
    <r>
      <t>d</t>
    </r>
    <r>
      <rPr>
        <vertAlign val="subscript"/>
        <sz val="12"/>
        <rFont val="Arial"/>
        <family val="2"/>
      </rPr>
      <t>50, 10 µm</t>
    </r>
    <r>
      <rPr>
        <sz val="12"/>
        <rFont val="Arial"/>
        <family val="2"/>
      </rPr>
      <t xml:space="preserve"> </t>
    </r>
  </si>
  <si>
    <r>
      <t>M(CO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</si>
  <si>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M(O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</si>
  <si>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M(N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</si>
  <si>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N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</t>
    </r>
  </si>
  <si>
    <r>
      <t>N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</t>
    </r>
  </si>
  <si>
    <r>
      <t>p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</t>
    </r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</si>
  <si>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</si>
  <si>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</si>
  <si>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</si>
  <si>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S(CO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</si>
  <si>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S(O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</si>
  <si>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S(N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</si>
  <si>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St</t>
    </r>
    <r>
      <rPr>
        <vertAlign val="subscript"/>
        <sz val="12"/>
        <rFont val="Arial"/>
        <family val="2"/>
      </rPr>
      <t xml:space="preserve">50;2,5µm </t>
    </r>
  </si>
  <si>
    <r>
      <t>St</t>
    </r>
    <r>
      <rPr>
        <vertAlign val="subscript"/>
        <sz val="12"/>
        <rFont val="Arial"/>
        <family val="2"/>
      </rPr>
      <t xml:space="preserve">50;10µm 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</si>
  <si>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</t>
    </r>
  </si>
  <si>
    <r>
      <t>h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</si>
  <si>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h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</si>
  <si>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h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</si>
  <si>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</si>
  <si>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</si>
  <si>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(N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</si>
  <si>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</t>
    </r>
  </si>
  <si>
    <t>Nozzle diameter of the 2,5 µm stage</t>
  </si>
  <si>
    <t>Nozzle diameter of the 10 µm stage</t>
  </si>
  <si>
    <t>Cut-off diameter of the 2,5 µm stage</t>
  </si>
  <si>
    <t>Cut-off diameter of the 10 µm stage</t>
  </si>
  <si>
    <r>
      <t>Molar mass of CO</t>
    </r>
    <r>
      <rPr>
        <vertAlign val="subscript"/>
        <sz val="12"/>
        <rFont val="Arial"/>
        <family val="2"/>
      </rPr>
      <t>2</t>
    </r>
  </si>
  <si>
    <r>
      <t>Molar mass of O</t>
    </r>
    <r>
      <rPr>
        <vertAlign val="subscript"/>
        <sz val="12"/>
        <rFont val="Arial"/>
        <family val="2"/>
      </rPr>
      <t>2</t>
    </r>
  </si>
  <si>
    <r>
      <t>Molar mass of N</t>
    </r>
    <r>
      <rPr>
        <vertAlign val="subscript"/>
        <sz val="12"/>
        <rFont val="Arial"/>
        <family val="2"/>
      </rPr>
      <t>2</t>
    </r>
  </si>
  <si>
    <t xml:space="preserve">Molar mass of air </t>
  </si>
  <si>
    <t>Molar mass of water-vapour</t>
  </si>
  <si>
    <t>Number of nozzles of the 2,5 µm stage</t>
  </si>
  <si>
    <t>Number of nozzles of the 10 µm stage</t>
  </si>
  <si>
    <r>
      <t>Volume fraction of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dry flue gas</t>
    </r>
  </si>
  <si>
    <r>
      <t>Volume fraction of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dry flue gas</t>
    </r>
  </si>
  <si>
    <r>
      <t>Volume fraction of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dry flue gas</t>
    </r>
  </si>
  <si>
    <t>Volume fraction of air in dry flue gas</t>
  </si>
  <si>
    <t>Volume fraction of water-vapour in dry flue gas</t>
  </si>
  <si>
    <t>Gas constant</t>
  </si>
  <si>
    <r>
      <t>Sutherland constant of CO</t>
    </r>
    <r>
      <rPr>
        <vertAlign val="subscript"/>
        <sz val="12"/>
        <rFont val="Arial"/>
        <family val="2"/>
      </rPr>
      <t>2</t>
    </r>
  </si>
  <si>
    <r>
      <t>Sutherland constant of O</t>
    </r>
    <r>
      <rPr>
        <vertAlign val="subscript"/>
        <sz val="12"/>
        <rFont val="Arial"/>
        <family val="2"/>
      </rPr>
      <t>2</t>
    </r>
  </si>
  <si>
    <r>
      <t>Sutherland constant of N</t>
    </r>
    <r>
      <rPr>
        <vertAlign val="subscript"/>
        <sz val="12"/>
        <rFont val="Arial"/>
        <family val="2"/>
      </rPr>
      <t>2</t>
    </r>
  </si>
  <si>
    <t>Sutherland constant of air</t>
  </si>
  <si>
    <t>Sutherland constant of water-vapour</t>
  </si>
  <si>
    <t xml:space="preserve">Standard temperature </t>
  </si>
  <si>
    <t>Standard pressure</t>
  </si>
  <si>
    <t>Flue gas velocity</t>
  </si>
  <si>
    <r>
      <t>Dynamic viscosity of CO</t>
    </r>
    <r>
      <rPr>
        <vertAlign val="subscript"/>
        <sz val="12"/>
        <rFont val="Arial"/>
        <family val="2"/>
      </rPr>
      <t>2</t>
    </r>
  </si>
  <si>
    <r>
      <t>Dynamic viscosity of O</t>
    </r>
    <r>
      <rPr>
        <vertAlign val="subscript"/>
        <sz val="12"/>
        <rFont val="Arial"/>
        <family val="2"/>
      </rPr>
      <t>2</t>
    </r>
  </si>
  <si>
    <r>
      <t>Dynamic viscosity of N</t>
    </r>
    <r>
      <rPr>
        <vertAlign val="subscript"/>
        <sz val="12"/>
        <rFont val="Arial"/>
        <family val="2"/>
      </rPr>
      <t>2</t>
    </r>
  </si>
  <si>
    <t>Dynamic viscosity of air</t>
  </si>
  <si>
    <t>Dynamic viscosity of water-vapour</t>
  </si>
  <si>
    <r>
      <t>Normal density of CO</t>
    </r>
    <r>
      <rPr>
        <vertAlign val="subscript"/>
        <sz val="12"/>
        <rFont val="Arial"/>
        <family val="2"/>
      </rPr>
      <t>2</t>
    </r>
  </si>
  <si>
    <r>
      <t>Normal density of  O</t>
    </r>
    <r>
      <rPr>
        <vertAlign val="subscript"/>
        <sz val="12"/>
        <rFont val="Arial"/>
        <family val="2"/>
      </rPr>
      <t>2</t>
    </r>
  </si>
  <si>
    <r>
      <t>Normal density of  N</t>
    </r>
    <r>
      <rPr>
        <vertAlign val="subscript"/>
        <sz val="12"/>
        <rFont val="Arial"/>
        <family val="2"/>
      </rPr>
      <t>2</t>
    </r>
  </si>
  <si>
    <t>Normal density of air</t>
  </si>
  <si>
    <t>Normal density of water-vapour</t>
  </si>
  <si>
    <t>Particle density</t>
  </si>
  <si>
    <t>Density of wet gas at operating conditions ρ :</t>
  </si>
  <si>
    <t>Absolute gas pressure</t>
  </si>
  <si>
    <t>Gas temperature</t>
  </si>
  <si>
    <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(air) </t>
    </r>
  </si>
  <si>
    <r>
      <t>v</t>
    </r>
    <r>
      <rPr>
        <vertAlign val="subscript"/>
        <sz val="12"/>
        <rFont val="Arial"/>
        <family val="2"/>
      </rPr>
      <t>fg</t>
    </r>
  </si>
  <si>
    <r>
      <t>d</t>
    </r>
    <r>
      <rPr>
        <vertAlign val="subscript"/>
        <sz val="12"/>
        <rFont val="Arial"/>
        <family val="2"/>
      </rPr>
      <t>in,2,5µm</t>
    </r>
    <r>
      <rPr>
        <sz val="12"/>
        <rFont val="Arial"/>
        <family val="2"/>
      </rPr>
      <t xml:space="preserve"> </t>
    </r>
  </si>
  <si>
    <r>
      <t>d</t>
    </r>
    <r>
      <rPr>
        <vertAlign val="subscript"/>
        <sz val="12"/>
        <rFont val="Arial"/>
        <family val="2"/>
      </rPr>
      <t>in,10µm</t>
    </r>
    <r>
      <rPr>
        <sz val="12"/>
        <rFont val="Arial"/>
        <family val="2"/>
      </rPr>
      <t xml:space="preserve"> </t>
    </r>
  </si>
  <si>
    <r>
      <t>Stationary source emissions — Determination of PM</t>
    </r>
    <r>
      <rPr>
        <b/>
        <vertAlign val="subscript"/>
        <sz val="12"/>
        <color indexed="8"/>
        <rFont val="Arial"/>
        <family val="2"/>
      </rPr>
      <t>10</t>
    </r>
    <r>
      <rPr>
        <b/>
        <sz val="12"/>
        <color indexed="8"/>
        <rFont val="Arial"/>
        <family val="2"/>
      </rPr>
      <t>/PM</t>
    </r>
    <r>
      <rPr>
        <b/>
        <vertAlign val="subscript"/>
        <sz val="12"/>
        <color indexed="8"/>
        <rFont val="Arial"/>
        <family val="2"/>
      </rPr>
      <t>2,5</t>
    </r>
    <r>
      <rPr>
        <b/>
        <sz val="12"/>
        <color indexed="8"/>
        <rFont val="Arial"/>
        <family val="2"/>
      </rPr>
      <t xml:space="preserve"> mass concentration in flue gas —  Measurement at low concentrations by use of impactors</t>
    </r>
  </si>
  <si>
    <t>© ISO 2009 All rights reserved</t>
  </si>
  <si>
    <t>These quantities are calculated after input of the values required in the sheet "Calculations".</t>
  </si>
  <si>
    <t>ISO 23210:2009</t>
  </si>
  <si>
    <t>Constants and intermediate results are given in the sheet "Constants".</t>
  </si>
  <si>
    <t>Volumetric flow rate to be set     :</t>
  </si>
  <si>
    <r>
      <t>Entry nozzle diameter d</t>
    </r>
    <r>
      <rPr>
        <vertAlign val="subscript"/>
        <sz val="12"/>
        <rFont val="Arial"/>
        <family val="2"/>
      </rPr>
      <t>nozzle</t>
    </r>
    <r>
      <rPr>
        <sz val="12"/>
        <rFont val="Arial"/>
        <family val="2"/>
      </rPr>
      <t>:</t>
    </r>
  </si>
  <si>
    <t>Entry nozzle diameter</t>
  </si>
  <si>
    <r>
      <t>Stokes's number St</t>
    </r>
    <r>
      <rPr>
        <vertAlign val="subscript"/>
        <sz val="12"/>
        <rFont val="Arial"/>
        <family val="2"/>
      </rPr>
      <t>50;2,5µm</t>
    </r>
    <r>
      <rPr>
        <sz val="12"/>
        <rFont val="Arial"/>
        <family val="2"/>
      </rPr>
      <t xml:space="preserve"> :</t>
    </r>
  </si>
  <si>
    <r>
      <t>Stokes's number St</t>
    </r>
    <r>
      <rPr>
        <vertAlign val="subscript"/>
        <sz val="12"/>
        <rFont val="Arial"/>
        <family val="2"/>
      </rPr>
      <t>50;10µm</t>
    </r>
    <r>
      <rPr>
        <sz val="12"/>
        <rFont val="Arial"/>
        <family val="2"/>
      </rPr>
      <t xml:space="preserve"> :</t>
    </r>
  </si>
  <si>
    <r>
      <t>Standard temperature 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:</t>
    </r>
  </si>
  <si>
    <r>
      <t xml:space="preserve">Density of water-vapour </t>
    </r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n,WV</t>
    </r>
    <r>
      <rPr>
        <sz val="12"/>
        <rFont val="Arial"/>
        <family val="2"/>
      </rPr>
      <t xml:space="preserve"> :</t>
    </r>
  </si>
  <si>
    <t xml:space="preserve">M(air) </t>
  </si>
  <si>
    <t xml:space="preserve">M(WV) </t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</si>
  <si>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(air) </t>
    </r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</si>
  <si>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(WV) </t>
    </r>
  </si>
  <si>
    <t xml:space="preserve">S(air) </t>
  </si>
  <si>
    <t xml:space="preserve">S(WV) </t>
  </si>
  <si>
    <t>Stokes's number of the  2,5 µm stage at 50 % separation efficiency</t>
  </si>
  <si>
    <t>Stokes's number of the  10 µm stage at 50 % separation efficiency</t>
  </si>
  <si>
    <r>
      <t>h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(air) </t>
    </r>
  </si>
  <si>
    <r>
      <t>h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(WV) </t>
    </r>
  </si>
  <si>
    <r>
      <t>r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(WV) </t>
    </r>
  </si>
  <si>
    <t>Normal volumetric flow rate    :</t>
  </si>
  <si>
    <r>
      <t xml:space="preserve">Volumetric flow rate    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:</t>
    </r>
  </si>
  <si>
    <r>
      <t xml:space="preserve">Volumetric flow rate    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 :</t>
    </r>
  </si>
  <si>
    <t>Calculation of the mean molar mass of the sample gas:</t>
  </si>
  <si>
    <t xml:space="preserve">    </t>
  </si>
  <si>
    <t xml:space="preserve">          </t>
  </si>
  <si>
    <t xml:space="preserve">       </t>
  </si>
  <si>
    <t>Calculation of the temperature dependent dynamic viscosity of the flue gas in operating conditions:</t>
  </si>
  <si>
    <t>Calculation of the dynamic viscosity of individual components of the sample gas in operating conditions:</t>
  </si>
  <si>
    <r>
      <t>Cut-off diameter d</t>
    </r>
    <r>
      <rPr>
        <vertAlign val="subscript"/>
        <sz val="12"/>
        <rFont val="Arial"/>
        <family val="2"/>
      </rPr>
      <t>50, 10 µm</t>
    </r>
    <r>
      <rPr>
        <sz val="12"/>
        <rFont val="Arial"/>
        <family val="2"/>
      </rPr>
      <t xml:space="preserve"> calculated with    </t>
    </r>
    <r>
      <rPr>
        <sz val="12"/>
        <rFont val="Arial"/>
        <family val="2"/>
      </rPr>
      <t>:</t>
    </r>
  </si>
  <si>
    <r>
      <t>Cut-off diameter d</t>
    </r>
    <r>
      <rPr>
        <vertAlign val="subscript"/>
        <sz val="12"/>
        <rFont val="Arial"/>
        <family val="2"/>
      </rPr>
      <t>50, 2,5 µm</t>
    </r>
    <r>
      <rPr>
        <sz val="12"/>
        <rFont val="Arial"/>
        <family val="2"/>
      </rPr>
      <t xml:space="preserve"> calculated with   </t>
    </r>
    <r>
      <rPr>
        <sz val="12"/>
        <rFont val="Arial"/>
        <family val="2"/>
      </rPr>
      <t xml:space="preserve"> :</t>
    </r>
  </si>
  <si>
    <r>
      <t xml:space="preserve">Average of the volumetric flow rates   </t>
    </r>
    <r>
      <rPr>
        <sz val="12"/>
        <rFont val="Arial"/>
        <family val="2"/>
      </rPr>
      <t xml:space="preserve"> :</t>
    </r>
  </si>
  <si>
    <r>
      <t>Deviation d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 xml:space="preserve"> between    </t>
    </r>
    <r>
      <rPr>
        <vertAlign val="subscript"/>
        <sz val="12"/>
        <rFont val="Arial"/>
        <family val="2"/>
      </rPr>
      <t>2,5µm</t>
    </r>
    <r>
      <rPr>
        <sz val="12"/>
        <rFont val="Arial"/>
        <family val="2"/>
      </rPr>
      <t xml:space="preserve"> (or   </t>
    </r>
    <r>
      <rPr>
        <vertAlign val="subscript"/>
        <sz val="12"/>
        <rFont val="Arial"/>
        <family val="2"/>
      </rPr>
      <t>10µm</t>
    </r>
    <r>
      <rPr>
        <sz val="12"/>
        <rFont val="Arial"/>
        <family val="2"/>
      </rPr>
      <t xml:space="preserve">) and    </t>
    </r>
    <r>
      <rPr>
        <sz val="12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</si>
</sst>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_);\(&quot;CHF&quot;\ #,##0\)"/>
    <numFmt numFmtId="165" formatCode="&quot;CHF&quot;\ #,##0_);[Red]\(&quot;CHF&quot;\ #,##0\)"/>
    <numFmt numFmtId="166" formatCode="&quot;CHF&quot;\ #,##0.00_);\(&quot;CHF&quot;\ #,##0.00\)"/>
    <numFmt numFmtId="167" formatCode="&quot;CHF&quot;\ #,##0.00_);[Red]\(&quot;CHF&quot;\ #,##0.00\)"/>
    <numFmt numFmtId="168" formatCode="_(&quot;CHF&quot;\ * #,##0_);_(&quot;CHF&quot;\ * \(#,##0\);_(&quot;CHF&quot;\ * &quot;-&quot;_);_(@_)"/>
    <numFmt numFmtId="169" formatCode="_(* #,##0_);_(* \(#,##0\);_(* &quot;-&quot;_);_(@_)"/>
    <numFmt numFmtId="170" formatCode="_(&quot;CHF&quot;\ * #,##0.00_);_(&quot;CHF&quot;\ * \(#,##0.00\);_(&quot;CHF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E+00"/>
    <numFmt numFmtId="187" formatCode="0.0000E+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  <numFmt numFmtId="203" formatCode="00.000E-00"/>
    <numFmt numFmtId="204" formatCode="00.000E+00"/>
    <numFmt numFmtId="205" formatCode="0.000000000"/>
    <numFmt numFmtId="206" formatCode="0.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59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vertAlign val="subscript"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name val="Symbol"/>
      <family val="1"/>
    </font>
    <font>
      <b/>
      <vertAlign val="subscript"/>
      <sz val="12"/>
      <color indexed="8"/>
      <name val="Arial"/>
      <family val="2"/>
    </font>
    <font>
      <sz val="12"/>
      <color indexed="4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 quotePrefix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6" fillId="33" borderId="0" xfId="0" applyFont="1" applyFill="1" applyAlignment="1">
      <alignment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Continuous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Continuous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left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2" fontId="5" fillId="33" borderId="10" xfId="0" applyNumberFormat="1" applyFont="1" applyFill="1" applyBorder="1" applyAlignment="1" applyProtection="1">
      <alignment/>
      <protection hidden="1"/>
    </xf>
    <xf numFmtId="206" fontId="5" fillId="33" borderId="10" xfId="0" applyNumberFormat="1" applyFont="1" applyFill="1" applyBorder="1" applyAlignment="1" applyProtection="1">
      <alignment/>
      <protection hidden="1"/>
    </xf>
    <xf numFmtId="187" fontId="5" fillId="33" borderId="10" xfId="0" applyNumberFormat="1" applyFont="1" applyFill="1" applyBorder="1" applyAlignment="1" applyProtection="1">
      <alignment/>
      <protection hidden="1"/>
    </xf>
    <xf numFmtId="2" fontId="5" fillId="33" borderId="10" xfId="0" applyNumberFormat="1" applyFont="1" applyFill="1" applyBorder="1" applyAlignment="1" applyProtection="1">
      <alignment/>
      <protection hidden="1"/>
    </xf>
    <xf numFmtId="1" fontId="5" fillId="33" borderId="10" xfId="0" applyNumberFormat="1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/>
      <protection hidden="1"/>
    </xf>
    <xf numFmtId="193" fontId="5" fillId="33" borderId="10" xfId="0" applyNumberFormat="1" applyFont="1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centerContinuous"/>
      <protection hidden="1"/>
    </xf>
    <xf numFmtId="0" fontId="5" fillId="0" borderId="11" xfId="0" applyFont="1" applyFill="1" applyBorder="1" applyAlignment="1" applyProtection="1">
      <alignment/>
      <protection hidden="1" locked="0"/>
    </xf>
    <xf numFmtId="193" fontId="5" fillId="0" borderId="11" xfId="0" applyNumberFormat="1" applyFont="1" applyFill="1" applyBorder="1" applyAlignment="1" applyProtection="1">
      <alignment/>
      <protection hidden="1" locked="0"/>
    </xf>
    <xf numFmtId="193" fontId="5" fillId="33" borderId="10" xfId="0" applyNumberFormat="1" applyFont="1" applyFill="1" applyBorder="1" applyAlignment="1" applyProtection="1">
      <alignment/>
      <protection hidden="1"/>
    </xf>
    <xf numFmtId="186" fontId="5" fillId="33" borderId="10" xfId="0" applyNumberFormat="1" applyFont="1" applyFill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left"/>
      <protection hidden="1"/>
    </xf>
    <xf numFmtId="192" fontId="5" fillId="33" borderId="1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31.emf" /><Relationship Id="rId4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Relationship Id="rId3" Type="http://schemas.openxmlformats.org/officeDocument/2006/relationships/image" Target="../media/image29.emf" /><Relationship Id="rId4" Type="http://schemas.openxmlformats.org/officeDocument/2006/relationships/image" Target="../media/image11.emf" /><Relationship Id="rId5" Type="http://schemas.openxmlformats.org/officeDocument/2006/relationships/image" Target="../media/image11.emf" /><Relationship Id="rId6" Type="http://schemas.openxmlformats.org/officeDocument/2006/relationships/image" Target="../media/image30.emf" /><Relationship Id="rId7" Type="http://schemas.openxmlformats.org/officeDocument/2006/relationships/image" Target="../media/image32.emf" /><Relationship Id="rId8" Type="http://schemas.openxmlformats.org/officeDocument/2006/relationships/image" Target="../media/image27.emf" /><Relationship Id="rId9" Type="http://schemas.openxmlformats.org/officeDocument/2006/relationships/image" Target="../media/image28.emf" /><Relationship Id="rId10" Type="http://schemas.openxmlformats.org/officeDocument/2006/relationships/image" Target="../media/image9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5.emf" /><Relationship Id="rId14" Type="http://schemas.openxmlformats.org/officeDocument/2006/relationships/image" Target="../media/image36.emf" /><Relationship Id="rId15" Type="http://schemas.openxmlformats.org/officeDocument/2006/relationships/image" Target="../media/image37.emf" /><Relationship Id="rId16" Type="http://schemas.openxmlformats.org/officeDocument/2006/relationships/image" Target="../media/image2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6.wmf" /><Relationship Id="rId3" Type="http://schemas.openxmlformats.org/officeDocument/2006/relationships/image" Target="../media/image26.emf" /><Relationship Id="rId4" Type="http://schemas.openxmlformats.org/officeDocument/2006/relationships/image" Target="../media/image12.emf" /><Relationship Id="rId5" Type="http://schemas.openxmlformats.org/officeDocument/2006/relationships/image" Target="../media/image17.emf" /><Relationship Id="rId6" Type="http://schemas.openxmlformats.org/officeDocument/2006/relationships/image" Target="../media/image14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Relationship Id="rId9" Type="http://schemas.openxmlformats.org/officeDocument/2006/relationships/image" Target="../media/image20.emf" /><Relationship Id="rId10" Type="http://schemas.openxmlformats.org/officeDocument/2006/relationships/image" Target="../media/image16.emf" /><Relationship Id="rId11" Type="http://schemas.openxmlformats.org/officeDocument/2006/relationships/image" Target="../media/image3.wmf" /><Relationship Id="rId12" Type="http://schemas.openxmlformats.org/officeDocument/2006/relationships/image" Target="../media/image8.wmf" /><Relationship Id="rId13" Type="http://schemas.openxmlformats.org/officeDocument/2006/relationships/image" Target="../media/image15.wmf" /><Relationship Id="rId14" Type="http://schemas.openxmlformats.org/officeDocument/2006/relationships/image" Target="../media/image18.wmf" /><Relationship Id="rId15" Type="http://schemas.openxmlformats.org/officeDocument/2006/relationships/image" Target="../media/image2.wmf" /><Relationship Id="rId16" Type="http://schemas.openxmlformats.org/officeDocument/2006/relationships/image" Target="../media/image10.wmf" /><Relationship Id="rId17" Type="http://schemas.openxmlformats.org/officeDocument/2006/relationships/image" Target="../media/image19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3.emf" /><Relationship Id="rId3" Type="http://schemas.openxmlformats.org/officeDocument/2006/relationships/image" Target="../media/image22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vmlDrawing" Target="../drawings/vmlDrawing3.vm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15"/>
  <sheetViews>
    <sheetView zoomScalePageLayoutView="0" workbookViewId="0" topLeftCell="A1">
      <selection activeCell="C12" sqref="C12"/>
    </sheetView>
  </sheetViews>
  <sheetFormatPr defaultColWidth="11.00390625" defaultRowHeight="15.75"/>
  <cols>
    <col min="1" max="2" width="3.25390625" style="2" customWidth="1"/>
    <col min="3" max="3" width="92.875" style="4" customWidth="1"/>
    <col min="4" max="16384" width="11.00390625" style="2" customWidth="1"/>
  </cols>
  <sheetData>
    <row r="3" ht="24" customHeight="1">
      <c r="C3" s="1" t="s">
        <v>190</v>
      </c>
    </row>
    <row r="4" ht="34.5" customHeight="1">
      <c r="C4" s="3" t="s">
        <v>187</v>
      </c>
    </row>
    <row r="5" ht="27.75" customHeight="1">
      <c r="C5" s="4" t="s">
        <v>17</v>
      </c>
    </row>
    <row r="6" ht="15">
      <c r="C6" s="4" t="s">
        <v>18</v>
      </c>
    </row>
    <row r="7" ht="15">
      <c r="C7" s="4" t="s">
        <v>20</v>
      </c>
    </row>
    <row r="8" ht="15">
      <c r="C8" s="4" t="s">
        <v>19</v>
      </c>
    </row>
    <row r="10" ht="21" customHeight="1">
      <c r="C10" s="4" t="s">
        <v>189</v>
      </c>
    </row>
    <row r="11" ht="23.25" customHeight="1">
      <c r="C11" s="4" t="s">
        <v>191</v>
      </c>
    </row>
    <row r="12" ht="24" customHeight="1">
      <c r="C12" s="4" t="s">
        <v>21</v>
      </c>
    </row>
    <row r="15" ht="15">
      <c r="C15" s="4" t="s">
        <v>188</v>
      </c>
    </row>
  </sheetData>
  <sheetProtection selectLockedCells="1"/>
  <printOptions/>
  <pageMargins left="0.71" right="0.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20" zoomScaleNormal="120" zoomScalePageLayoutView="0" workbookViewId="0" topLeftCell="A31">
      <selection activeCell="C38" sqref="C38"/>
    </sheetView>
  </sheetViews>
  <sheetFormatPr defaultColWidth="11.00390625" defaultRowHeight="15.75"/>
  <cols>
    <col min="1" max="1" width="1.37890625" style="8" customWidth="1"/>
    <col min="2" max="2" width="1.00390625" style="8" customWidth="1"/>
    <col min="3" max="3" width="57.375" style="8" customWidth="1"/>
    <col min="4" max="4" width="1.625" style="8" customWidth="1"/>
    <col min="5" max="5" width="12.25390625" style="8" customWidth="1"/>
    <col min="6" max="6" width="3.125" style="8" customWidth="1"/>
    <col min="7" max="7" width="10.625" style="23" customWidth="1"/>
    <col min="8" max="8" width="2.00390625" style="8" customWidth="1"/>
    <col min="9" max="9" width="2.75390625" style="8" customWidth="1"/>
    <col min="10" max="16384" width="11.00390625" style="8" customWidth="1"/>
  </cols>
  <sheetData>
    <row r="1" spans="1:9" ht="19.5" customHeight="1">
      <c r="A1" s="5"/>
      <c r="B1" s="5"/>
      <c r="C1" s="5"/>
      <c r="D1" s="5"/>
      <c r="E1" s="6"/>
      <c r="F1" s="5"/>
      <c r="G1" s="7"/>
      <c r="H1" s="5"/>
      <c r="I1" s="5"/>
    </row>
    <row r="2" spans="1:9" ht="19.5" customHeight="1">
      <c r="A2" s="5"/>
      <c r="B2" s="9"/>
      <c r="C2" s="10" t="s">
        <v>25</v>
      </c>
      <c r="D2" s="11"/>
      <c r="E2" s="6" t="s">
        <v>26</v>
      </c>
      <c r="F2" s="11"/>
      <c r="G2" s="7"/>
      <c r="H2" s="11"/>
      <c r="I2" s="5"/>
    </row>
    <row r="3" spans="1:9" ht="19.5" customHeight="1">
      <c r="A3" s="5"/>
      <c r="B3" s="5"/>
      <c r="C3" s="11"/>
      <c r="D3" s="11"/>
      <c r="E3" s="12" t="s">
        <v>0</v>
      </c>
      <c r="F3" s="11"/>
      <c r="G3" s="7"/>
      <c r="H3" s="5"/>
      <c r="I3" s="5"/>
    </row>
    <row r="4" spans="1:9" ht="19.5" customHeight="1">
      <c r="A4" s="5"/>
      <c r="B4" s="5"/>
      <c r="C4" s="13" t="s">
        <v>27</v>
      </c>
      <c r="D4" s="13"/>
      <c r="E4" s="28">
        <v>1000</v>
      </c>
      <c r="F4" s="14"/>
      <c r="G4" s="15" t="s">
        <v>1</v>
      </c>
      <c r="H4" s="5"/>
      <c r="I4" s="5"/>
    </row>
    <row r="5" spans="1:9" ht="19.5" customHeight="1">
      <c r="A5" s="5"/>
      <c r="B5" s="5"/>
      <c r="C5" s="13" t="s">
        <v>28</v>
      </c>
      <c r="D5" s="13"/>
      <c r="E5" s="28">
        <v>1013</v>
      </c>
      <c r="F5" s="14"/>
      <c r="G5" s="15" t="s">
        <v>1</v>
      </c>
      <c r="H5" s="5"/>
      <c r="I5" s="5"/>
    </row>
    <row r="6" spans="1:9" ht="19.5" customHeight="1">
      <c r="A6" s="5"/>
      <c r="B6" s="5"/>
      <c r="C6" s="13" t="s">
        <v>29</v>
      </c>
      <c r="D6" s="13"/>
      <c r="E6" s="28">
        <v>110</v>
      </c>
      <c r="F6" s="14"/>
      <c r="G6" s="15" t="s">
        <v>2</v>
      </c>
      <c r="H6" s="5"/>
      <c r="I6" s="5"/>
    </row>
    <row r="7" spans="2:8" ht="19.5" customHeight="1">
      <c r="B7" s="5"/>
      <c r="C7" s="13" t="s">
        <v>30</v>
      </c>
      <c r="D7" s="13"/>
      <c r="E7" s="28">
        <v>250</v>
      </c>
      <c r="F7" s="14"/>
      <c r="G7" s="16" t="s">
        <v>22</v>
      </c>
      <c r="H7" s="5"/>
    </row>
    <row r="8" spans="2:8" ht="19.5" customHeight="1">
      <c r="B8" s="5"/>
      <c r="C8" s="13" t="s">
        <v>31</v>
      </c>
      <c r="D8" s="13"/>
      <c r="E8" s="28">
        <v>0</v>
      </c>
      <c r="F8" s="14"/>
      <c r="G8" s="15" t="s">
        <v>3</v>
      </c>
      <c r="H8" s="5"/>
    </row>
    <row r="9" spans="2:8" ht="19.5" customHeight="1">
      <c r="B9" s="5"/>
      <c r="C9" s="13" t="s">
        <v>32</v>
      </c>
      <c r="D9" s="13"/>
      <c r="E9" s="28">
        <v>0</v>
      </c>
      <c r="F9" s="14"/>
      <c r="G9" s="15" t="s">
        <v>3</v>
      </c>
      <c r="H9" s="5"/>
    </row>
    <row r="10" spans="2:8" ht="19.5" customHeight="1">
      <c r="B10" s="5"/>
      <c r="C10" s="13" t="s">
        <v>33</v>
      </c>
      <c r="D10" s="13"/>
      <c r="E10" s="28">
        <v>0</v>
      </c>
      <c r="F10" s="14"/>
      <c r="G10" s="15" t="s">
        <v>3</v>
      </c>
      <c r="H10" s="5"/>
    </row>
    <row r="11" spans="2:8" ht="19.5" customHeight="1">
      <c r="B11" s="5"/>
      <c r="C11" s="13" t="s">
        <v>34</v>
      </c>
      <c r="D11" s="13" t="s">
        <v>4</v>
      </c>
      <c r="E11" s="28">
        <v>100</v>
      </c>
      <c r="F11" s="14" t="s">
        <v>4</v>
      </c>
      <c r="G11" s="15" t="s">
        <v>3</v>
      </c>
      <c r="H11" s="5"/>
    </row>
    <row r="12" spans="2:8" ht="19.5" customHeight="1">
      <c r="B12" s="5"/>
      <c r="C12" s="17" t="s">
        <v>35</v>
      </c>
      <c r="D12" s="17"/>
      <c r="E12" s="29">
        <v>10</v>
      </c>
      <c r="F12" s="17"/>
      <c r="G12" s="15" t="s">
        <v>5</v>
      </c>
      <c r="H12" s="5"/>
    </row>
    <row r="13" spans="1:9" ht="19.5" customHeight="1">
      <c r="A13" s="5"/>
      <c r="B13" s="5"/>
      <c r="C13" s="13" t="s">
        <v>36</v>
      </c>
      <c r="D13" s="13"/>
      <c r="E13" s="18">
        <f>Calculations!E8*(1/(1+((Calculations!E7/Constants!E19)*1)))</f>
        <v>0</v>
      </c>
      <c r="F13" s="14"/>
      <c r="G13" s="15" t="s">
        <v>3</v>
      </c>
      <c r="H13" s="5"/>
      <c r="I13" s="5"/>
    </row>
    <row r="14" spans="1:9" ht="19.5" customHeight="1">
      <c r="A14" s="5"/>
      <c r="B14" s="5"/>
      <c r="C14" s="13" t="s">
        <v>37</v>
      </c>
      <c r="D14" s="13"/>
      <c r="E14" s="18">
        <f>Calculations!E9*(1/(1+((Calculations!E7/Constants!E19)*1)))</f>
        <v>0</v>
      </c>
      <c r="F14" s="14"/>
      <c r="G14" s="15" t="s">
        <v>3</v>
      </c>
      <c r="H14" s="5"/>
      <c r="I14" s="5"/>
    </row>
    <row r="15" spans="1:9" ht="19.5" customHeight="1">
      <c r="A15" s="5"/>
      <c r="B15" s="5"/>
      <c r="C15" s="13" t="s">
        <v>38</v>
      </c>
      <c r="D15" s="13"/>
      <c r="E15" s="18">
        <f>Calculations!E10*(1/(1+((Calculations!E7/Constants!E19)*1)))</f>
        <v>0</v>
      </c>
      <c r="F15" s="14"/>
      <c r="G15" s="15" t="s">
        <v>3</v>
      </c>
      <c r="H15" s="5"/>
      <c r="I15" s="5"/>
    </row>
    <row r="16" spans="1:9" ht="19.5" customHeight="1">
      <c r="A16" s="5"/>
      <c r="B16" s="5"/>
      <c r="C16" s="13" t="s">
        <v>86</v>
      </c>
      <c r="D16" s="13"/>
      <c r="E16" s="18">
        <f>Calculations!E11*(1/(1+((Calculations!E7/Constants!E19)*1)))</f>
        <v>76.280834914611</v>
      </c>
      <c r="F16" s="14"/>
      <c r="G16" s="15" t="s">
        <v>3</v>
      </c>
      <c r="H16" s="5"/>
      <c r="I16" s="5"/>
    </row>
    <row r="17" spans="1:9" ht="19.5" customHeight="1">
      <c r="A17" s="5"/>
      <c r="B17" s="5"/>
      <c r="C17" s="13" t="s">
        <v>39</v>
      </c>
      <c r="D17" s="13"/>
      <c r="E17" s="18">
        <f>((Calculations!E7/Constants!E19)*100)*(1/(1+((Calculations!E7/Constants!E19)*1)))</f>
        <v>23.719165085388994</v>
      </c>
      <c r="F17" s="14"/>
      <c r="G17" s="15" t="s">
        <v>3</v>
      </c>
      <c r="H17" s="5"/>
      <c r="I17" s="5"/>
    </row>
    <row r="18" spans="3:7" ht="19.5" customHeight="1">
      <c r="C18" s="13" t="s">
        <v>180</v>
      </c>
      <c r="D18" s="13"/>
      <c r="E18" s="19">
        <f>(Constants!E18+Calculations!E7/1000)/(1+(Calculations!E7/Constants!E19))*(Constants!E13/(Calculations!E6+273))*(Calculations!E4/Calculations!E5)</f>
        <v>0.8287098381315098</v>
      </c>
      <c r="F18" s="14"/>
      <c r="G18" s="15" t="s">
        <v>23</v>
      </c>
    </row>
    <row r="19" spans="3:7" ht="19.5" customHeight="1">
      <c r="C19" s="17" t="s">
        <v>40</v>
      </c>
      <c r="D19" s="17"/>
      <c r="E19" s="20">
        <f>(Calculations!E13*Constants!E46*Constants!E37+Calculations!E14*Constants!E47*Constants!E38+Calculations!E15*Constants!E48*Constants!E39+Calculations!E16*Constants!E49*Constants!E40+Calculations!E17*Constants!E50*Constants!E41)/(Calculations!E13*Constants!E37+Calculations!E14*Constants!E38+Calculations!E15*Constants!E39+Calculations!E16*Constants!E40+Calculations!E17*Constants!E41)</f>
        <v>1.890959079194006E-05</v>
      </c>
      <c r="F19" s="17"/>
      <c r="G19" s="15" t="s">
        <v>6</v>
      </c>
    </row>
    <row r="20" spans="3:7" ht="19.5" customHeight="1">
      <c r="C20" s="17" t="s">
        <v>41</v>
      </c>
      <c r="D20" s="17"/>
      <c r="E20" s="20">
        <f>2*(Calculations!E19/(Calculations!E4*100))*SQRT((PI()*Constants!E12*(Calculations!E6+273))/(8*(Constants!E31/1000)))</f>
        <v>8.235350080420953E-08</v>
      </c>
      <c r="F20" s="17"/>
      <c r="G20" s="15" t="s">
        <v>7</v>
      </c>
    </row>
    <row r="21" spans="3:7" ht="19.5" customHeight="1">
      <c r="C21" s="17" t="s">
        <v>42</v>
      </c>
      <c r="D21" s="17"/>
      <c r="E21" s="21">
        <f>(4*(Constants!E55/3600))/(Constants!E6*PI()*(Constants!E4/1000)^2)</f>
        <v>13.976416543303134</v>
      </c>
      <c r="F21" s="17"/>
      <c r="G21" s="15" t="s">
        <v>5</v>
      </c>
    </row>
    <row r="22" spans="3:7" ht="19.5" customHeight="1">
      <c r="C22" s="17" t="s">
        <v>43</v>
      </c>
      <c r="D22" s="17"/>
      <c r="E22" s="21">
        <f>(4*(Constants!E55/3600))/(Constants!E7*PI()*(Constants!E5/1000)^2)</f>
        <v>2.602498812225058</v>
      </c>
      <c r="F22" s="17"/>
      <c r="G22" s="15" t="s">
        <v>5</v>
      </c>
    </row>
    <row r="23" spans="3:7" ht="19.5" customHeight="1">
      <c r="C23" s="17" t="s">
        <v>44</v>
      </c>
      <c r="D23" s="17"/>
      <c r="E23" s="22">
        <f>(Calculations!E21*(Constants!E4/1000)*Calculations!E18)/Calculations!E19</f>
        <v>1457.7839237508394</v>
      </c>
      <c r="F23" s="17"/>
      <c r="G23" s="15"/>
    </row>
    <row r="24" spans="3:7" ht="19.5" customHeight="1">
      <c r="C24" s="17" t="s">
        <v>45</v>
      </c>
      <c r="D24" s="17"/>
      <c r="E24" s="22">
        <f>(Calculations!E22*(Constants!E5/1000)*Calculations!E18)/Calculations!E19</f>
        <v>889.6219842376917</v>
      </c>
      <c r="F24" s="17"/>
      <c r="G24" s="15"/>
    </row>
    <row r="25" spans="1:9" ht="15">
      <c r="A25" s="5"/>
      <c r="B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7"/>
      <c r="H26" s="5"/>
      <c r="I26" s="5"/>
    </row>
    <row r="27" spans="1:9" ht="15.75">
      <c r="A27" s="5"/>
      <c r="C27" s="10" t="s">
        <v>46</v>
      </c>
      <c r="D27" s="11"/>
      <c r="E27" s="11"/>
      <c r="F27" s="11"/>
      <c r="G27" s="7"/>
      <c r="H27" s="11"/>
      <c r="I27" s="5"/>
    </row>
    <row r="28" spans="1:9" ht="15">
      <c r="A28" s="24"/>
      <c r="B28" s="24"/>
      <c r="C28" s="24"/>
      <c r="D28" s="24"/>
      <c r="E28" s="24"/>
      <c r="F28" s="24"/>
      <c r="G28" s="7"/>
      <c r="H28" s="24"/>
      <c r="I28" s="24"/>
    </row>
    <row r="29" spans="1:9" ht="18">
      <c r="A29" s="24"/>
      <c r="B29" s="24"/>
      <c r="C29" s="17" t="s">
        <v>192</v>
      </c>
      <c r="D29" s="17"/>
      <c r="E29" s="25">
        <f>Constants!E55</f>
        <v>2.6861074282797803</v>
      </c>
      <c r="F29" s="17"/>
      <c r="G29" s="15" t="s">
        <v>24</v>
      </c>
      <c r="H29" s="24"/>
      <c r="I29" s="24"/>
    </row>
    <row r="30" spans="3:7" ht="21.75" customHeight="1">
      <c r="C30" s="17" t="s">
        <v>210</v>
      </c>
      <c r="D30" s="17"/>
      <c r="E30" s="25">
        <f>Constants!E55*(1/(1+Calculations!E7/Constants!E19))*(Constants!E13/(Calculations!E6+273))*(Calculations!E4/Calculations!E5)</f>
        <v>1.4425530763356769</v>
      </c>
      <c r="F30" s="17"/>
      <c r="G30" s="15" t="s">
        <v>24</v>
      </c>
    </row>
    <row r="31" spans="1:9" ht="15">
      <c r="A31" s="24"/>
      <c r="B31" s="24"/>
      <c r="C31" s="24"/>
      <c r="D31" s="24"/>
      <c r="E31" s="24"/>
      <c r="F31" s="24"/>
      <c r="G31" s="7"/>
      <c r="H31" s="24"/>
      <c r="I31" s="24"/>
    </row>
    <row r="33" spans="3:8" ht="15.75">
      <c r="C33" s="26" t="s">
        <v>194</v>
      </c>
      <c r="D33" s="27"/>
      <c r="E33" s="27"/>
      <c r="F33" s="27"/>
      <c r="H33" s="27"/>
    </row>
    <row r="34" spans="2:8" ht="15">
      <c r="B34" s="24"/>
      <c r="C34" s="24"/>
      <c r="D34" s="24"/>
      <c r="E34" s="24"/>
      <c r="F34" s="24"/>
      <c r="G34" s="7"/>
      <c r="H34" s="24"/>
    </row>
    <row r="35" spans="2:8" ht="19.5">
      <c r="B35" s="24"/>
      <c r="C35" s="17" t="s">
        <v>193</v>
      </c>
      <c r="D35" s="17"/>
      <c r="E35" s="25">
        <f>SQRT((4*Calculations!E29/3600)/(PI()*Calculations!E12))*1000</f>
        <v>9.746877276413379</v>
      </c>
      <c r="F35" s="17"/>
      <c r="G35" s="15" t="s">
        <v>8</v>
      </c>
      <c r="H35" s="24"/>
    </row>
    <row r="36" spans="2:8" ht="15">
      <c r="B36" s="24"/>
      <c r="C36" s="24"/>
      <c r="D36" s="24"/>
      <c r="E36" s="24"/>
      <c r="F36" s="24"/>
      <c r="G36" s="7"/>
      <c r="H36" s="24"/>
    </row>
    <row r="38" spans="3:8" ht="15.75">
      <c r="C38" s="26" t="s">
        <v>47</v>
      </c>
      <c r="D38" s="27"/>
      <c r="E38" s="27"/>
      <c r="F38" s="27"/>
      <c r="H38" s="27"/>
    </row>
    <row r="39" ht="15"/>
    <row r="40" spans="3:7" ht="19.5">
      <c r="C40" s="17" t="s">
        <v>220</v>
      </c>
      <c r="D40" s="17"/>
      <c r="E40" s="21">
        <f>SQRT((9*(Constants!E4*0.001)^3*PI()*Constants!E10*Calculations!E19*Constants!E6)/(4*Constants!E51*Constants!E20*(Constants!E55/3600)))*1000000</f>
        <v>2.5110760090764805</v>
      </c>
      <c r="F40" s="17"/>
      <c r="G40" s="15" t="s">
        <v>9</v>
      </c>
    </row>
    <row r="41" spans="3:7" ht="24" customHeight="1">
      <c r="C41" s="17" t="s">
        <v>219</v>
      </c>
      <c r="D41" s="17"/>
      <c r="E41" s="21">
        <f>SQRT((9*(Constants!E5*0.001)^3*PI()*Constants!E11*Calculations!E19*Constants!E7)/(4*Constants!E52*Constants!E20*(Constants!E55/3600)))*1000000</f>
        <v>10.023871826520313</v>
      </c>
      <c r="F41" s="17"/>
      <c r="G41" s="15" t="s">
        <v>9</v>
      </c>
    </row>
  </sheetData>
  <sheetProtection selectLockedCells="1"/>
  <printOptions/>
  <pageMargins left="0.28" right="0.23" top="0.68" bottom="0.6" header="0.41" footer="0.42"/>
  <pageSetup horizontalDpi="600" verticalDpi="600" orientation="portrait" paperSize="9" r:id="rId6"/>
  <legacyDrawing r:id="rId5"/>
  <oleObjects>
    <oleObject progId="Equation.3" shapeId="180788" r:id="rId1"/>
    <oleObject progId="Equation.3" shapeId="222513" r:id="rId2"/>
    <oleObject progId="Equation.3" shapeId="224340" r:id="rId3"/>
    <oleObject progId="Equation.3" shapeId="150511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56"/>
  <sheetViews>
    <sheetView showGridLines="0" tabSelected="1" zoomScale="120" zoomScaleNormal="120" zoomScalePageLayoutView="0" workbookViewId="0" topLeftCell="A26">
      <selection activeCell="C42" sqref="C42"/>
    </sheetView>
  </sheetViews>
  <sheetFormatPr defaultColWidth="11.00390625" defaultRowHeight="19.5" customHeight="1"/>
  <cols>
    <col min="1" max="1" width="0.12890625" style="8" customWidth="1"/>
    <col min="2" max="2" width="1.37890625" style="8" hidden="1" customWidth="1"/>
    <col min="3" max="3" width="57.50390625" style="8" customWidth="1"/>
    <col min="4" max="4" width="4.00390625" style="8" customWidth="1"/>
    <col min="5" max="5" width="13.50390625" style="8" customWidth="1"/>
    <col min="6" max="6" width="3.125" style="8" customWidth="1"/>
    <col min="7" max="7" width="12.00390625" style="23" customWidth="1"/>
    <col min="8" max="8" width="0.12890625" style="8" hidden="1" customWidth="1"/>
    <col min="9" max="9" width="2.75390625" style="8" hidden="1" customWidth="1"/>
    <col min="10" max="16384" width="11.00390625" style="8" customWidth="1"/>
  </cols>
  <sheetData>
    <row r="2" spans="3:8" ht="19.5" customHeight="1">
      <c r="C2" s="26" t="s">
        <v>48</v>
      </c>
      <c r="D2" s="27"/>
      <c r="E2" s="27"/>
      <c r="F2" s="27"/>
      <c r="H2" s="27"/>
    </row>
    <row r="3" ht="19.5" customHeight="1">
      <c r="E3" s="24"/>
    </row>
    <row r="4" spans="3:7" ht="19.5" customHeight="1">
      <c r="C4" s="13" t="s">
        <v>49</v>
      </c>
      <c r="D4" s="13"/>
      <c r="E4" s="13">
        <v>2.38</v>
      </c>
      <c r="F4" s="14"/>
      <c r="G4" s="15" t="s">
        <v>8</v>
      </c>
    </row>
    <row r="5" spans="3:7" ht="19.5" customHeight="1">
      <c r="C5" s="13" t="s">
        <v>50</v>
      </c>
      <c r="D5" s="13"/>
      <c r="E5" s="18">
        <v>7.8</v>
      </c>
      <c r="F5" s="14"/>
      <c r="G5" s="15" t="s">
        <v>8</v>
      </c>
    </row>
    <row r="6" spans="3:7" ht="19.5" customHeight="1">
      <c r="C6" s="13" t="s">
        <v>51</v>
      </c>
      <c r="D6" s="13"/>
      <c r="E6" s="13">
        <v>12</v>
      </c>
      <c r="F6" s="14"/>
      <c r="G6" s="15"/>
    </row>
    <row r="7" spans="3:7" ht="19.5" customHeight="1">
      <c r="C7" s="13" t="s">
        <v>52</v>
      </c>
      <c r="D7" s="13"/>
      <c r="E7" s="13">
        <v>6</v>
      </c>
      <c r="F7" s="14"/>
      <c r="G7" s="15"/>
    </row>
    <row r="8" spans="3:7" ht="19.5" customHeight="1">
      <c r="C8" s="13" t="s">
        <v>53</v>
      </c>
      <c r="D8" s="13"/>
      <c r="E8" s="30">
        <v>2.53</v>
      </c>
      <c r="F8" s="14"/>
      <c r="G8" s="15" t="s">
        <v>9</v>
      </c>
    </row>
    <row r="9" spans="3:7" ht="19.5" customHeight="1">
      <c r="C9" s="13" t="s">
        <v>54</v>
      </c>
      <c r="D9" s="13"/>
      <c r="E9" s="30">
        <v>9.95</v>
      </c>
      <c r="F9" s="14"/>
      <c r="G9" s="15" t="s">
        <v>9</v>
      </c>
    </row>
    <row r="10" spans="3:7" ht="19.5" customHeight="1">
      <c r="C10" s="13" t="s">
        <v>195</v>
      </c>
      <c r="D10" s="13"/>
      <c r="E10" s="13">
        <v>0.235</v>
      </c>
      <c r="F10" s="14"/>
      <c r="G10" s="15"/>
    </row>
    <row r="11" spans="3:7" ht="19.5" customHeight="1">
      <c r="C11" s="13" t="s">
        <v>196</v>
      </c>
      <c r="D11" s="13"/>
      <c r="E11" s="19">
        <v>0.201</v>
      </c>
      <c r="F11" s="14"/>
      <c r="G11" s="15"/>
    </row>
    <row r="12" spans="3:7" ht="19.5" customHeight="1">
      <c r="C12" s="13" t="s">
        <v>55</v>
      </c>
      <c r="D12" s="13"/>
      <c r="E12" s="13">
        <v>8.31451</v>
      </c>
      <c r="F12" s="14"/>
      <c r="G12" s="15" t="s">
        <v>10</v>
      </c>
    </row>
    <row r="13" spans="1:9" ht="19.5" customHeight="1">
      <c r="A13" s="5"/>
      <c r="B13" s="5"/>
      <c r="C13" s="13" t="s">
        <v>197</v>
      </c>
      <c r="D13" s="13"/>
      <c r="E13" s="13">
        <v>273.15</v>
      </c>
      <c r="F13" s="14"/>
      <c r="G13" s="15" t="s">
        <v>11</v>
      </c>
      <c r="H13" s="5"/>
      <c r="I13" s="5"/>
    </row>
    <row r="14" spans="3:7" ht="19.5" customHeight="1">
      <c r="C14" s="13" t="s">
        <v>56</v>
      </c>
      <c r="D14" s="13"/>
      <c r="E14" s="19">
        <v>1.977</v>
      </c>
      <c r="F14" s="14"/>
      <c r="G14" s="15" t="s">
        <v>23</v>
      </c>
    </row>
    <row r="15" spans="3:7" ht="19.5" customHeight="1">
      <c r="C15" s="13" t="s">
        <v>57</v>
      </c>
      <c r="D15" s="13"/>
      <c r="E15" s="19">
        <v>1.42895</v>
      </c>
      <c r="F15" s="14"/>
      <c r="G15" s="15" t="s">
        <v>23</v>
      </c>
    </row>
    <row r="16" spans="3:7" ht="19.5" customHeight="1">
      <c r="C16" s="13" t="s">
        <v>58</v>
      </c>
      <c r="D16" s="13"/>
      <c r="E16" s="19">
        <v>1.2505</v>
      </c>
      <c r="F16" s="14"/>
      <c r="G16" s="15" t="s">
        <v>23</v>
      </c>
    </row>
    <row r="17" spans="3:7" ht="19.5" customHeight="1">
      <c r="C17" s="13" t="s">
        <v>67</v>
      </c>
      <c r="D17" s="13"/>
      <c r="E17" s="19">
        <v>1.2931</v>
      </c>
      <c r="F17" s="14"/>
      <c r="G17" s="15" t="s">
        <v>23</v>
      </c>
    </row>
    <row r="18" spans="3:7" ht="19.5" customHeight="1">
      <c r="C18" s="13" t="s">
        <v>59</v>
      </c>
      <c r="D18" s="13"/>
      <c r="E18" s="19">
        <f>(Constants!E14*Calculations!E8/100)+(Constants!E15*Calculations!E9/100)+(Constants!E16*Calculations!E10/100)+(Constants!E17*Calculations!E11/100)</f>
        <v>1.2931</v>
      </c>
      <c r="F18" s="14"/>
      <c r="G18" s="15" t="s">
        <v>23</v>
      </c>
    </row>
    <row r="19" spans="3:7" ht="19.5" customHeight="1">
      <c r="C19" s="13" t="s">
        <v>198</v>
      </c>
      <c r="D19" s="13"/>
      <c r="E19" s="13">
        <v>804</v>
      </c>
      <c r="F19" s="14"/>
      <c r="G19" s="15" t="s">
        <v>22</v>
      </c>
    </row>
    <row r="20" spans="3:7" ht="19.5" customHeight="1">
      <c r="C20" s="13" t="s">
        <v>60</v>
      </c>
      <c r="D20" s="13"/>
      <c r="E20" s="13">
        <v>1000</v>
      </c>
      <c r="F20" s="14"/>
      <c r="G20" s="15" t="s">
        <v>23</v>
      </c>
    </row>
    <row r="21" spans="3:7" ht="19.5" customHeight="1">
      <c r="C21" s="13" t="s">
        <v>61</v>
      </c>
      <c r="D21" s="13"/>
      <c r="E21" s="31">
        <v>1.37E-05</v>
      </c>
      <c r="F21" s="14"/>
      <c r="G21" s="15" t="s">
        <v>12</v>
      </c>
    </row>
    <row r="22" spans="3:7" ht="19.5" customHeight="1">
      <c r="C22" s="13" t="s">
        <v>62</v>
      </c>
      <c r="D22" s="13"/>
      <c r="E22" s="31">
        <v>1.928E-05</v>
      </c>
      <c r="F22" s="14"/>
      <c r="G22" s="15" t="s">
        <v>12</v>
      </c>
    </row>
    <row r="23" spans="3:7" ht="19.5" customHeight="1">
      <c r="C23" s="13" t="s">
        <v>63</v>
      </c>
      <c r="D23" s="13"/>
      <c r="E23" s="31">
        <v>1.652E-05</v>
      </c>
      <c r="F23" s="14"/>
      <c r="G23" s="15" t="s">
        <v>12</v>
      </c>
    </row>
    <row r="24" spans="3:7" ht="19.5" customHeight="1">
      <c r="C24" s="13" t="s">
        <v>66</v>
      </c>
      <c r="D24" s="13"/>
      <c r="E24" s="31">
        <v>1.717E-05</v>
      </c>
      <c r="F24" s="14"/>
      <c r="G24" s="15" t="s">
        <v>12</v>
      </c>
    </row>
    <row r="25" spans="3:7" ht="19.5" customHeight="1">
      <c r="C25" s="13" t="s">
        <v>65</v>
      </c>
      <c r="D25" s="13"/>
      <c r="E25" s="31">
        <v>8.66E-06</v>
      </c>
      <c r="F25" s="14"/>
      <c r="G25" s="15" t="s">
        <v>12</v>
      </c>
    </row>
    <row r="26" spans="3:7" ht="19.5" customHeight="1">
      <c r="C26" s="13" t="s">
        <v>68</v>
      </c>
      <c r="D26" s="13"/>
      <c r="E26" s="13">
        <v>44.01</v>
      </c>
      <c r="F26" s="14"/>
      <c r="G26" s="15" t="s">
        <v>13</v>
      </c>
    </row>
    <row r="27" spans="3:7" ht="19.5" customHeight="1">
      <c r="C27" s="13" t="s">
        <v>69</v>
      </c>
      <c r="D27" s="13"/>
      <c r="E27" s="18">
        <v>32</v>
      </c>
      <c r="F27" s="14"/>
      <c r="G27" s="15" t="s">
        <v>13</v>
      </c>
    </row>
    <row r="28" spans="3:7" ht="19.5" customHeight="1">
      <c r="C28" s="13" t="s">
        <v>70</v>
      </c>
      <c r="D28" s="13"/>
      <c r="E28" s="13">
        <v>28.02</v>
      </c>
      <c r="F28" s="14"/>
      <c r="G28" s="15" t="s">
        <v>13</v>
      </c>
    </row>
    <row r="29" spans="3:7" ht="19.5" customHeight="1">
      <c r="C29" s="13" t="s">
        <v>64</v>
      </c>
      <c r="D29" s="13"/>
      <c r="E29" s="13">
        <v>28.97</v>
      </c>
      <c r="F29" s="14"/>
      <c r="G29" s="15" t="s">
        <v>13</v>
      </c>
    </row>
    <row r="30" spans="3:7" ht="19.5" customHeight="1">
      <c r="C30" s="13" t="s">
        <v>85</v>
      </c>
      <c r="D30" s="13"/>
      <c r="E30" s="13">
        <v>18.02</v>
      </c>
      <c r="F30" s="14"/>
      <c r="G30" s="15" t="s">
        <v>13</v>
      </c>
    </row>
    <row r="31" spans="3:7" ht="19.5" customHeight="1">
      <c r="C31" s="17" t="s">
        <v>71</v>
      </c>
      <c r="D31" s="17"/>
      <c r="E31" s="21">
        <f>(Constants!E26*Calculations!E13+Constants!E27*Calculations!E14+Calculations!E15*Constants!E28+Constants!E29*Calculations!E16+Calculations!E17*Constants!E30)/100</f>
        <v>26.372751423149907</v>
      </c>
      <c r="F31" s="17"/>
      <c r="G31" s="15" t="s">
        <v>13</v>
      </c>
    </row>
    <row r="32" spans="3:7" ht="19.5" customHeight="1">
      <c r="C32" s="13" t="s">
        <v>72</v>
      </c>
      <c r="D32" s="13"/>
      <c r="E32" s="13">
        <v>273</v>
      </c>
      <c r="F32" s="14"/>
      <c r="G32" s="15" t="s">
        <v>11</v>
      </c>
    </row>
    <row r="33" spans="3:7" ht="19.5" customHeight="1">
      <c r="C33" s="13" t="s">
        <v>73</v>
      </c>
      <c r="D33" s="13"/>
      <c r="E33" s="13">
        <v>125</v>
      </c>
      <c r="F33" s="14"/>
      <c r="G33" s="15" t="s">
        <v>11</v>
      </c>
    </row>
    <row r="34" spans="3:7" ht="19.5" customHeight="1">
      <c r="C34" s="13" t="s">
        <v>74</v>
      </c>
      <c r="D34" s="13"/>
      <c r="E34" s="13">
        <v>104</v>
      </c>
      <c r="F34" s="14"/>
      <c r="G34" s="15" t="s">
        <v>11</v>
      </c>
    </row>
    <row r="35" spans="3:7" ht="19.5" customHeight="1">
      <c r="C35" s="13" t="s">
        <v>75</v>
      </c>
      <c r="D35" s="14"/>
      <c r="E35" s="13">
        <v>113</v>
      </c>
      <c r="F35" s="14"/>
      <c r="G35" s="15" t="s">
        <v>11</v>
      </c>
    </row>
    <row r="36" spans="3:7" ht="19.5" customHeight="1">
      <c r="C36" s="13" t="s">
        <v>76</v>
      </c>
      <c r="D36" s="13"/>
      <c r="E36" s="13">
        <v>650</v>
      </c>
      <c r="F36" s="14"/>
      <c r="G36" s="15" t="s">
        <v>11</v>
      </c>
    </row>
    <row r="37" spans="3:7" ht="22.5" customHeight="1">
      <c r="C37" s="32"/>
      <c r="D37" s="13"/>
      <c r="E37" s="13">
        <v>115.7</v>
      </c>
      <c r="F37" s="14"/>
      <c r="G37" s="33"/>
    </row>
    <row r="38" spans="3:7" ht="24" customHeight="1">
      <c r="C38" s="32"/>
      <c r="D38" s="13"/>
      <c r="E38" s="13">
        <v>70.4</v>
      </c>
      <c r="F38" s="14"/>
      <c r="G38" s="33"/>
    </row>
    <row r="39" spans="3:7" ht="22.5" customHeight="1">
      <c r="C39" s="32"/>
      <c r="D39" s="13"/>
      <c r="E39" s="13">
        <v>59.5</v>
      </c>
      <c r="F39" s="14"/>
      <c r="G39" s="33"/>
    </row>
    <row r="40" spans="3:7" ht="23.25" customHeight="1">
      <c r="C40" s="32"/>
      <c r="D40" s="13"/>
      <c r="E40" s="13">
        <v>61.9</v>
      </c>
      <c r="F40" s="14"/>
      <c r="G40" s="33"/>
    </row>
    <row r="41" spans="3:7" ht="23.25" customHeight="1">
      <c r="C41" s="32"/>
      <c r="D41" s="13"/>
      <c r="E41" s="13">
        <v>107.9</v>
      </c>
      <c r="F41" s="14"/>
      <c r="G41" s="33"/>
    </row>
    <row r="42" spans="3:7" ht="19.5" customHeight="1">
      <c r="C42" s="32"/>
      <c r="D42" s="13"/>
      <c r="E42" s="13"/>
      <c r="F42" s="14"/>
      <c r="G42" s="33"/>
    </row>
    <row r="43" ht="19.5" customHeight="1">
      <c r="E43" s="24"/>
    </row>
    <row r="44" spans="3:8" ht="19.5" customHeight="1">
      <c r="C44" s="26" t="s">
        <v>77</v>
      </c>
      <c r="D44" s="27"/>
      <c r="E44" s="27"/>
      <c r="F44" s="27"/>
      <c r="H44" s="27"/>
    </row>
    <row r="45" ht="19.5" customHeight="1">
      <c r="E45" s="24"/>
    </row>
    <row r="46" spans="3:7" ht="19.5" customHeight="1">
      <c r="C46" s="17" t="s">
        <v>78</v>
      </c>
      <c r="D46" s="17"/>
      <c r="E46" s="20">
        <f>Constants!E21*SQRT((Calculations!E6+273)/Constants!E13)*((1+Constants!E32/Constants!E13)/(1+Constants!E32/(Calculations!E6+273)))</f>
        <v>1.893760350164253E-05</v>
      </c>
      <c r="F46" s="17"/>
      <c r="G46" s="15" t="s">
        <v>12</v>
      </c>
    </row>
    <row r="47" spans="3:7" ht="19.5" customHeight="1">
      <c r="C47" s="17" t="s">
        <v>79</v>
      </c>
      <c r="D47" s="17"/>
      <c r="E47" s="20">
        <f>Constants!E22*SQRT((Calculations!E6+273)/Constants!E13)*((1+Constants!E33/Constants!E13)/(1+Constants!E33/(Calculations!E6+273)))</f>
        <v>2.508917559220936E-05</v>
      </c>
      <c r="F47" s="17"/>
      <c r="G47" s="15" t="s">
        <v>12</v>
      </c>
    </row>
    <row r="48" spans="3:7" ht="19.5" customHeight="1">
      <c r="C48" s="17" t="s">
        <v>80</v>
      </c>
      <c r="D48" s="17"/>
      <c r="E48" s="20">
        <f>Constants!E23*SQRT((Calculations!E6+273)/Constants!E13)*((1+Constants!E34/Constants!E13)/(1+Constants!E34/(Calculations!E6+273)))</f>
        <v>2.124181134891327E-05</v>
      </c>
      <c r="F48" s="17"/>
      <c r="G48" s="15" t="s">
        <v>12</v>
      </c>
    </row>
    <row r="49" spans="3:7" ht="19.5" customHeight="1">
      <c r="C49" s="17" t="s">
        <v>82</v>
      </c>
      <c r="D49" s="17"/>
      <c r="E49" s="20">
        <f>Constants!E24*SQRT((Calculations!E6+273)/Constants!E13)*((1+Constants!E35/Constants!E13)/(1+Constants!E35/(Calculations!E6+273)))</f>
        <v>2.219427748509902E-05</v>
      </c>
      <c r="F49" s="17"/>
      <c r="G49" s="15" t="s">
        <v>12</v>
      </c>
    </row>
    <row r="50" spans="3:7" ht="19.5" customHeight="1">
      <c r="C50" s="17" t="s">
        <v>81</v>
      </c>
      <c r="D50" s="17"/>
      <c r="E50" s="20">
        <f>Constants!E25*SQRT((Calculations!E6+273)/Constants!E13)*((1+Constants!E36/Constants!E13)/(1+Constants!E36/(Calculations!E6+273)))</f>
        <v>1.2849499097020406E-05</v>
      </c>
      <c r="F50" s="17"/>
      <c r="G50" s="15" t="s">
        <v>12</v>
      </c>
    </row>
    <row r="51" spans="3:7" ht="19.5" customHeight="1">
      <c r="C51" s="17" t="s">
        <v>83</v>
      </c>
      <c r="D51" s="17"/>
      <c r="E51" s="34">
        <f>1+(2*Calculations!E20)/(Constants!E8*0.000001)*(1.23+0.41*EXP(-0.88*(Constants!E8*0.000001)/(2*Calculations!E20)))</f>
        <v>1.0800749814102109</v>
      </c>
      <c r="F51" s="17"/>
      <c r="G51" s="15"/>
    </row>
    <row r="52" spans="3:7" ht="19.5" customHeight="1">
      <c r="C52" s="17" t="s">
        <v>84</v>
      </c>
      <c r="D52" s="17"/>
      <c r="E52" s="34">
        <f>1+(2*Calculations!E20)/(Constants!E9*0.000001)*(1.23+0.41*EXP(-0.88*(Constants!E9*0.000001)/(2*Calculations!E20)))</f>
        <v>1.0203607650229503</v>
      </c>
      <c r="F52" s="17"/>
      <c r="G52" s="15"/>
    </row>
    <row r="53" spans="3:7" ht="19.5" customHeight="1">
      <c r="C53" s="17" t="s">
        <v>211</v>
      </c>
      <c r="D53" s="17"/>
      <c r="E53" s="34">
        <f>((Constants!E4*0.001)^3*9*PI()*Constants!E10*Calculations!E19*Constants!E6)/((Constants!E8*0.000001)^2*4*Constants!E51*Constants!E20)*3600</f>
        <v>2.646074412075529</v>
      </c>
      <c r="F53" s="17"/>
      <c r="G53" s="15" t="s">
        <v>24</v>
      </c>
    </row>
    <row r="54" spans="3:7" ht="19.5" customHeight="1">
      <c r="C54" s="17" t="s">
        <v>212</v>
      </c>
      <c r="D54" s="17"/>
      <c r="E54" s="34">
        <f>((Constants!E5*0.001)^3*9*PI()*Constants!E11*Calculations!E19*Constants!E7)/((Constants!E9*0.000001)^2*4*Constants!E52*Constants!E20)*3600</f>
        <v>2.7261404444840314</v>
      </c>
      <c r="F54" s="17"/>
      <c r="G54" s="15" t="s">
        <v>24</v>
      </c>
    </row>
    <row r="55" spans="3:7" ht="21.75" customHeight="1">
      <c r="C55" s="17" t="s">
        <v>221</v>
      </c>
      <c r="D55" s="17"/>
      <c r="E55" s="34">
        <f>(Constants!E53+Constants!E54)/2</f>
        <v>2.6861074282797803</v>
      </c>
      <c r="F55" s="17"/>
      <c r="G55" s="15" t="s">
        <v>24</v>
      </c>
    </row>
    <row r="56" spans="3:7" ht="23.25" customHeight="1">
      <c r="C56" s="17" t="s">
        <v>222</v>
      </c>
      <c r="D56" s="17"/>
      <c r="E56" s="34">
        <f>ABS(Constants!E53-Constants!E55)</f>
        <v>0.04003301620425148</v>
      </c>
      <c r="F56" s="17"/>
      <c r="G56" s="15" t="s">
        <v>24</v>
      </c>
    </row>
  </sheetData>
  <sheetProtection selectLockedCells="1"/>
  <printOptions/>
  <pageMargins left="0.39" right="0.25" top="1" bottom="1" header="0.4921259845" footer="0.4921259845"/>
  <pageSetup horizontalDpi="600" verticalDpi="600" orientation="portrait" paperSize="9" r:id="rId18"/>
  <legacyDrawing r:id="rId17"/>
  <oleObjects>
    <oleObject progId="Equation.3" shapeId="344775" r:id="rId1"/>
    <oleObject progId="Equation.3" shapeId="346089" r:id="rId2"/>
    <oleObject progId="Equation.3" shapeId="347136" r:id="rId3"/>
    <oleObject progId="Equation.3" shapeId="348753" r:id="rId4"/>
    <oleObject progId="Equation.3" shapeId="349222" r:id="rId5"/>
    <oleObject progId="Equation.3" shapeId="349859" r:id="rId6"/>
    <oleObject progId="Equation.3" shapeId="980116" r:id="rId7"/>
    <oleObject progId="Equation.3" shapeId="985109" r:id="rId8"/>
    <oleObject progId="Equation.3" shapeId="987555" r:id="rId9"/>
    <oleObject progId="Equation.3" shapeId="990150" r:id="rId10"/>
    <oleObject progId="Equation.3" shapeId="992979" r:id="rId11"/>
    <oleObject progId="Equation.3" shapeId="1304492" r:id="rId12"/>
    <oleObject progId="Equation.3" shapeId="1316173" r:id="rId13"/>
    <oleObject progId="Equation.3" shapeId="1316553" r:id="rId14"/>
    <oleObject progId="Equation.3" shapeId="1317111" r:id="rId15"/>
    <oleObject progId="Equation.3" shapeId="1317504" r:id="rId1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3:E59"/>
  <sheetViews>
    <sheetView zoomScaleSheetLayoutView="111" zoomScalePageLayoutView="0" workbookViewId="0" topLeftCell="C10">
      <selection activeCell="D18" sqref="D18"/>
    </sheetView>
  </sheetViews>
  <sheetFormatPr defaultColWidth="11.00390625" defaultRowHeight="15.75"/>
  <cols>
    <col min="1" max="2" width="2.625" style="37" customWidth="1"/>
    <col min="3" max="3" width="8.875" style="36" customWidth="1"/>
    <col min="4" max="4" width="76.875" style="36" customWidth="1"/>
    <col min="5" max="5" width="5.125" style="37" customWidth="1"/>
    <col min="6" max="9" width="14.375" style="37" customWidth="1"/>
    <col min="10" max="10" width="12.75390625" style="37" customWidth="1"/>
    <col min="11" max="11" width="2.75390625" style="37" customWidth="1"/>
    <col min="12" max="16384" width="11.00390625" style="37" customWidth="1"/>
  </cols>
  <sheetData>
    <row r="3" ht="12.75">
      <c r="C3" s="35" t="s">
        <v>87</v>
      </c>
    </row>
    <row r="4" spans="4:5" ht="48.75" customHeight="1">
      <c r="D4" s="44"/>
      <c r="E4" s="38" t="s">
        <v>88</v>
      </c>
    </row>
    <row r="5" ht="12.75">
      <c r="D5" s="36" t="s">
        <v>89</v>
      </c>
    </row>
    <row r="7" spans="3:5" ht="12.75">
      <c r="C7" s="35" t="s">
        <v>90</v>
      </c>
      <c r="E7" s="38"/>
    </row>
    <row r="8" spans="4:5" ht="40.5" customHeight="1">
      <c r="D8" s="45"/>
      <c r="E8" s="38" t="s">
        <v>91</v>
      </c>
    </row>
    <row r="10" ht="12.75">
      <c r="C10" s="35" t="s">
        <v>217</v>
      </c>
    </row>
    <row r="11" ht="72" customHeight="1">
      <c r="E11" s="38" t="s">
        <v>92</v>
      </c>
    </row>
    <row r="12" ht="15.75">
      <c r="D12" s="36" t="s">
        <v>93</v>
      </c>
    </row>
    <row r="14" ht="14.25">
      <c r="C14" s="35" t="s">
        <v>99</v>
      </c>
    </row>
    <row r="15" ht="15.75">
      <c r="C15" s="36" t="s">
        <v>94</v>
      </c>
    </row>
    <row r="16" spans="4:5" ht="57.75" customHeight="1">
      <c r="D16" s="39"/>
      <c r="E16" s="38" t="s">
        <v>96</v>
      </c>
    </row>
    <row r="17" ht="12.75">
      <c r="C17" s="36" t="s">
        <v>95</v>
      </c>
    </row>
    <row r="18" spans="4:5" ht="58.5" customHeight="1">
      <c r="D18" s="45"/>
      <c r="E18" s="38" t="s">
        <v>97</v>
      </c>
    </row>
    <row r="20" ht="12.75">
      <c r="C20" s="35" t="s">
        <v>218</v>
      </c>
    </row>
    <row r="21" spans="4:5" ht="76.5" customHeight="1">
      <c r="D21" s="45"/>
      <c r="E21" s="38" t="s">
        <v>98</v>
      </c>
    </row>
    <row r="22" ht="15.75">
      <c r="D22" s="36" t="s">
        <v>93</v>
      </c>
    </row>
    <row r="24" ht="12.75">
      <c r="C24" s="35" t="s">
        <v>100</v>
      </c>
    </row>
    <row r="25" spans="4:5" ht="50.25" customHeight="1">
      <c r="D25" s="45"/>
      <c r="E25" s="38" t="s">
        <v>102</v>
      </c>
    </row>
    <row r="26" ht="12.75">
      <c r="D26" s="36" t="s">
        <v>89</v>
      </c>
    </row>
    <row r="28" ht="12.75">
      <c r="C28" s="35" t="s">
        <v>101</v>
      </c>
    </row>
    <row r="29" spans="4:5" ht="43.5" customHeight="1">
      <c r="D29" s="45"/>
      <c r="E29" s="38" t="s">
        <v>103</v>
      </c>
    </row>
    <row r="31" spans="3:5" s="36" customFormat="1" ht="12.75">
      <c r="C31" s="35" t="s">
        <v>213</v>
      </c>
      <c r="E31" s="38"/>
    </row>
    <row r="32" spans="3:5" ht="40.5" customHeight="1">
      <c r="C32" s="37"/>
      <c r="D32" s="37"/>
      <c r="E32" s="38" t="s">
        <v>104</v>
      </c>
    </row>
    <row r="33" spans="3:5" ht="15.75">
      <c r="C33" s="37"/>
      <c r="D33" s="36" t="s">
        <v>93</v>
      </c>
      <c r="E33" s="38"/>
    </row>
    <row r="34" spans="3:4" ht="12.75">
      <c r="C34" s="40"/>
      <c r="D34" s="37"/>
    </row>
    <row r="35" spans="3:5" ht="12.75">
      <c r="C35" s="35" t="s">
        <v>106</v>
      </c>
      <c r="D35" s="37"/>
      <c r="E35" s="38"/>
    </row>
    <row r="36" spans="3:5" ht="64.5" customHeight="1">
      <c r="C36" s="37"/>
      <c r="D36" s="39"/>
      <c r="E36" s="38" t="s">
        <v>105</v>
      </c>
    </row>
    <row r="37" spans="3:4" ht="12.75">
      <c r="C37" s="40"/>
      <c r="D37" s="37"/>
    </row>
    <row r="38" spans="3:5" ht="12.75">
      <c r="C38" s="35" t="s">
        <v>108</v>
      </c>
      <c r="D38" s="37"/>
      <c r="E38" s="38"/>
    </row>
    <row r="39" spans="3:5" ht="46.5" customHeight="1">
      <c r="C39" s="37"/>
      <c r="D39" s="45"/>
      <c r="E39" s="38" t="s">
        <v>107</v>
      </c>
    </row>
    <row r="40" spans="3:5" ht="15.75" customHeight="1">
      <c r="C40" s="37"/>
      <c r="D40" s="40" t="s">
        <v>89</v>
      </c>
      <c r="E40" s="38"/>
    </row>
    <row r="41" spans="3:4" ht="12.75">
      <c r="C41" s="40"/>
      <c r="D41" s="37"/>
    </row>
    <row r="42" spans="3:5" ht="12.75">
      <c r="C42" s="35" t="s">
        <v>109</v>
      </c>
      <c r="D42" s="37"/>
      <c r="E42" s="38"/>
    </row>
    <row r="43" spans="3:5" ht="45" customHeight="1">
      <c r="C43" s="37"/>
      <c r="D43" s="45"/>
      <c r="E43" s="38" t="s">
        <v>110</v>
      </c>
    </row>
    <row r="44" spans="3:5" ht="15.75" customHeight="1">
      <c r="C44" s="37"/>
      <c r="D44" s="40" t="s">
        <v>89</v>
      </c>
      <c r="E44" s="38"/>
    </row>
    <row r="45" spans="3:4" ht="12.75">
      <c r="C45" s="40"/>
      <c r="D45" s="37"/>
    </row>
    <row r="46" spans="3:5" ht="12.75">
      <c r="C46" s="35" t="s">
        <v>111</v>
      </c>
      <c r="D46" s="37"/>
      <c r="E46" s="38"/>
    </row>
    <row r="47" spans="3:5" ht="63.75" customHeight="1">
      <c r="C47" s="37"/>
      <c r="D47" s="39"/>
      <c r="E47" s="38" t="s">
        <v>112</v>
      </c>
    </row>
    <row r="48" spans="3:4" ht="12.75">
      <c r="C48" s="40"/>
      <c r="D48" s="37"/>
    </row>
    <row r="49" spans="3:5" ht="12.75">
      <c r="C49" s="35" t="s">
        <v>114</v>
      </c>
      <c r="D49" s="37"/>
      <c r="E49" s="38"/>
    </row>
    <row r="50" spans="3:5" ht="38.25" customHeight="1">
      <c r="C50" s="37"/>
      <c r="D50" s="37"/>
      <c r="E50" s="38" t="s">
        <v>113</v>
      </c>
    </row>
    <row r="51" spans="3:5" ht="15.75">
      <c r="C51" s="37"/>
      <c r="D51" s="40" t="s">
        <v>115</v>
      </c>
      <c r="E51" s="38"/>
    </row>
    <row r="52" spans="3:4" ht="12.75">
      <c r="C52" s="40"/>
      <c r="D52" s="37"/>
    </row>
    <row r="53" spans="3:5" ht="12.75">
      <c r="C53" s="35" t="s">
        <v>116</v>
      </c>
      <c r="D53" s="37"/>
      <c r="E53" s="38"/>
    </row>
    <row r="54" spans="3:5" ht="51" customHeight="1">
      <c r="C54" s="37"/>
      <c r="D54" s="45"/>
      <c r="E54" s="38" t="s">
        <v>117</v>
      </c>
    </row>
    <row r="55" spans="3:5" ht="15.75" customHeight="1">
      <c r="C55" s="37"/>
      <c r="D55" s="40" t="s">
        <v>89</v>
      </c>
      <c r="E55" s="38"/>
    </row>
    <row r="56" spans="3:4" ht="12.75">
      <c r="C56" s="40"/>
      <c r="D56" s="37"/>
    </row>
    <row r="57" spans="3:5" ht="12.75">
      <c r="C57" s="35" t="s">
        <v>118</v>
      </c>
      <c r="D57" s="37"/>
      <c r="E57" s="38"/>
    </row>
    <row r="58" spans="3:5" ht="51.75" customHeight="1">
      <c r="C58" s="37"/>
      <c r="D58" s="45"/>
      <c r="E58" s="38" t="s">
        <v>119</v>
      </c>
    </row>
    <row r="59" spans="3:4" ht="12.75">
      <c r="C59" s="40"/>
      <c r="D59" s="37"/>
    </row>
  </sheetData>
  <sheetProtection selectLockedCells="1"/>
  <printOptions/>
  <pageMargins left="0.75" right="0.75" top="1" bottom="1" header="0.4921259845" footer="0.4921259845"/>
  <pageSetup fitToHeight="2" horizontalDpi="600" verticalDpi="600" orientation="portrait" paperSize="9" scale="64" r:id="rId19"/>
  <rowBreaks count="1" manualBreakCount="1">
    <brk id="45" max="5" man="1"/>
  </rowBreaks>
  <legacyDrawing r:id="rId18"/>
  <oleObjects>
    <oleObject progId="Equation.3" shapeId="291911" r:id="rId1"/>
    <oleObject progId="Equation.3" shapeId="291912" r:id="rId2"/>
    <oleObject progId="Equation.3" shapeId="369291" r:id="rId3"/>
    <oleObject progId="Equation.3" shapeId="375451" r:id="rId4"/>
    <oleObject progId="Equation.3" shapeId="553746" r:id="rId5"/>
    <oleObject progId="Equation.3" shapeId="556038" r:id="rId6"/>
    <oleObject progId="Equation.3" shapeId="561175" r:id="rId7"/>
    <oleObject progId="Equation.3" shapeId="1523385" r:id="rId8"/>
    <oleObject progId="Equation.3" shapeId="1526445" r:id="rId9"/>
    <oleObject progId="Equation.3" shapeId="1531328" r:id="rId10"/>
    <oleObject progId="Equation.3" shapeId="1538102" r:id="rId11"/>
    <oleObject progId="Equation.3" shapeId="1539713" r:id="rId12"/>
    <oleObject progId="Equation.3" shapeId="1547427" r:id="rId13"/>
    <oleObject progId="Equation.3" shapeId="1550045" r:id="rId14"/>
    <oleObject progId="Equation.3" shapeId="728182" r:id="rId15"/>
    <oleObject progId="Equation.3" shapeId="729920" r:id="rId16"/>
    <oleObject progId="Equation.3" shapeId="732104" r:id="rId1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3:E47"/>
  <sheetViews>
    <sheetView showGridLines="0" zoomScalePageLayoutView="0" workbookViewId="0" topLeftCell="A22">
      <selection activeCell="E46" sqref="E46"/>
    </sheetView>
  </sheetViews>
  <sheetFormatPr defaultColWidth="11.00390625" defaultRowHeight="15.75"/>
  <cols>
    <col min="1" max="2" width="2.75390625" style="41" customWidth="1"/>
    <col min="3" max="3" width="14.625" style="41" customWidth="1"/>
    <col min="4" max="4" width="2.75390625" style="41" hidden="1" customWidth="1"/>
    <col min="5" max="5" width="61.125" style="41" customWidth="1"/>
    <col min="6" max="7" width="2.75390625" style="41" hidden="1" customWidth="1"/>
    <col min="8" max="10" width="11.25390625" style="41" customWidth="1"/>
    <col min="11" max="16384" width="11.00390625" style="41" customWidth="1"/>
  </cols>
  <sheetData>
    <row r="3" spans="3:5" ht="19.5">
      <c r="C3" s="42" t="s">
        <v>185</v>
      </c>
      <c r="D3" s="42"/>
      <c r="E3" s="42" t="s">
        <v>144</v>
      </c>
    </row>
    <row r="4" spans="3:5" ht="19.5">
      <c r="C4" s="42" t="s">
        <v>186</v>
      </c>
      <c r="D4" s="42"/>
      <c r="E4" s="42" t="s">
        <v>145</v>
      </c>
    </row>
    <row r="5" spans="3:5" ht="19.5">
      <c r="C5" s="42" t="s">
        <v>120</v>
      </c>
      <c r="D5" s="42"/>
      <c r="E5" s="42" t="s">
        <v>146</v>
      </c>
    </row>
    <row r="6" spans="3:5" ht="19.5">
      <c r="C6" s="42" t="s">
        <v>121</v>
      </c>
      <c r="D6" s="42"/>
      <c r="E6" s="42" t="s">
        <v>147</v>
      </c>
    </row>
    <row r="7" spans="3:5" ht="19.5">
      <c r="C7" s="42" t="s">
        <v>122</v>
      </c>
      <c r="D7" s="42"/>
      <c r="E7" s="42" t="s">
        <v>148</v>
      </c>
    </row>
    <row r="8" spans="3:5" ht="19.5">
      <c r="C8" s="42" t="s">
        <v>123</v>
      </c>
      <c r="D8" s="42"/>
      <c r="E8" s="42" t="s">
        <v>149</v>
      </c>
    </row>
    <row r="9" spans="3:5" ht="19.5">
      <c r="C9" s="42" t="s">
        <v>124</v>
      </c>
      <c r="D9" s="42"/>
      <c r="E9" s="42" t="s">
        <v>150</v>
      </c>
    </row>
    <row r="10" spans="3:5" ht="15">
      <c r="C10" s="42" t="s">
        <v>199</v>
      </c>
      <c r="D10" s="42"/>
      <c r="E10" s="42" t="s">
        <v>151</v>
      </c>
    </row>
    <row r="11" spans="3:5" ht="15">
      <c r="C11" s="42" t="s">
        <v>200</v>
      </c>
      <c r="D11" s="42"/>
      <c r="E11" s="42" t="s">
        <v>152</v>
      </c>
    </row>
    <row r="12" spans="3:5" ht="19.5">
      <c r="C12" s="42" t="s">
        <v>125</v>
      </c>
      <c r="D12" s="42"/>
      <c r="E12" s="42" t="s">
        <v>153</v>
      </c>
    </row>
    <row r="13" spans="3:5" ht="19.5">
      <c r="C13" s="42" t="s">
        <v>126</v>
      </c>
      <c r="D13" s="42"/>
      <c r="E13" s="42" t="s">
        <v>154</v>
      </c>
    </row>
    <row r="14" spans="3:5" ht="19.5">
      <c r="C14" s="42" t="s">
        <v>127</v>
      </c>
      <c r="D14" s="42"/>
      <c r="E14" s="42" t="s">
        <v>167</v>
      </c>
    </row>
    <row r="15" spans="3:5" ht="15">
      <c r="C15" s="42" t="s">
        <v>14</v>
      </c>
      <c r="D15" s="42"/>
      <c r="E15" s="42" t="s">
        <v>181</v>
      </c>
    </row>
    <row r="16" spans="3:5" ht="19.5">
      <c r="C16" s="42" t="s">
        <v>128</v>
      </c>
      <c r="D16" s="42"/>
      <c r="E16" s="42" t="s">
        <v>155</v>
      </c>
    </row>
    <row r="17" spans="3:5" ht="19.5">
      <c r="C17" s="42" t="s">
        <v>129</v>
      </c>
      <c r="D17" s="42"/>
      <c r="E17" s="42" t="s">
        <v>156</v>
      </c>
    </row>
    <row r="18" spans="3:5" ht="19.5">
      <c r="C18" s="42" t="s">
        <v>130</v>
      </c>
      <c r="D18" s="42"/>
      <c r="E18" s="42" t="s">
        <v>157</v>
      </c>
    </row>
    <row r="19" spans="3:5" ht="19.5">
      <c r="C19" s="42" t="s">
        <v>201</v>
      </c>
      <c r="D19" s="42"/>
      <c r="E19" s="42" t="s">
        <v>158</v>
      </c>
    </row>
    <row r="20" spans="3:5" ht="19.5">
      <c r="C20" s="42" t="s">
        <v>202</v>
      </c>
      <c r="D20" s="42"/>
      <c r="E20" s="42" t="s">
        <v>159</v>
      </c>
    </row>
    <row r="21" spans="3:5" ht="15" customHeight="1">
      <c r="C21" s="42" t="s">
        <v>15</v>
      </c>
      <c r="D21" s="42"/>
      <c r="E21" s="42" t="s">
        <v>160</v>
      </c>
    </row>
    <row r="22" spans="3:5" ht="19.5">
      <c r="C22" s="42" t="s">
        <v>131</v>
      </c>
      <c r="D22" s="42"/>
      <c r="E22" s="42" t="s">
        <v>161</v>
      </c>
    </row>
    <row r="23" spans="3:5" ht="19.5">
      <c r="C23" s="42" t="s">
        <v>132</v>
      </c>
      <c r="D23" s="42"/>
      <c r="E23" s="42" t="s">
        <v>162</v>
      </c>
    </row>
    <row r="24" spans="3:5" ht="19.5">
      <c r="C24" s="42" t="s">
        <v>133</v>
      </c>
      <c r="D24" s="42"/>
      <c r="E24" s="42" t="s">
        <v>163</v>
      </c>
    </row>
    <row r="25" spans="3:5" ht="15">
      <c r="C25" s="42" t="s">
        <v>203</v>
      </c>
      <c r="D25" s="42"/>
      <c r="E25" s="42" t="s">
        <v>164</v>
      </c>
    </row>
    <row r="26" spans="3:5" ht="15">
      <c r="C26" s="42" t="s">
        <v>204</v>
      </c>
      <c r="D26" s="42"/>
      <c r="E26" s="42" t="s">
        <v>165</v>
      </c>
    </row>
    <row r="27" spans="3:5" ht="19.5">
      <c r="C27" s="42" t="s">
        <v>134</v>
      </c>
      <c r="D27" s="42"/>
      <c r="E27" s="42" t="s">
        <v>205</v>
      </c>
    </row>
    <row r="28" spans="3:5" ht="19.5">
      <c r="C28" s="42" t="s">
        <v>135</v>
      </c>
      <c r="D28" s="42"/>
      <c r="E28" s="42" t="s">
        <v>206</v>
      </c>
    </row>
    <row r="29" spans="3:5" ht="19.5">
      <c r="C29" s="42" t="s">
        <v>136</v>
      </c>
      <c r="D29" s="42"/>
      <c r="E29" s="42" t="s">
        <v>166</v>
      </c>
    </row>
    <row r="30" spans="3:5" ht="15">
      <c r="C30" s="42" t="s">
        <v>16</v>
      </c>
      <c r="D30" s="42"/>
      <c r="E30" s="42" t="s">
        <v>182</v>
      </c>
    </row>
    <row r="31" spans="3:5" ht="19.5">
      <c r="C31" s="42" t="s">
        <v>184</v>
      </c>
      <c r="D31" s="42"/>
      <c r="E31" s="42" t="s">
        <v>168</v>
      </c>
    </row>
    <row r="32" spans="3:5" ht="19.5">
      <c r="C32" s="43" t="s">
        <v>137</v>
      </c>
      <c r="D32" s="42"/>
      <c r="E32" s="42" t="s">
        <v>169</v>
      </c>
    </row>
    <row r="33" spans="3:5" ht="19.5">
      <c r="C33" s="43" t="s">
        <v>138</v>
      </c>
      <c r="D33" s="42"/>
      <c r="E33" s="42" t="s">
        <v>170</v>
      </c>
    </row>
    <row r="34" spans="3:5" ht="19.5">
      <c r="C34" s="43" t="s">
        <v>139</v>
      </c>
      <c r="D34" s="42"/>
      <c r="E34" s="42" t="s">
        <v>171</v>
      </c>
    </row>
    <row r="35" spans="3:5" ht="19.5">
      <c r="C35" s="43" t="s">
        <v>207</v>
      </c>
      <c r="D35" s="42"/>
      <c r="E35" s="42" t="s">
        <v>172</v>
      </c>
    </row>
    <row r="36" spans="3:5" ht="19.5">
      <c r="C36" s="43" t="s">
        <v>208</v>
      </c>
      <c r="D36" s="42"/>
      <c r="E36" s="42" t="s">
        <v>173</v>
      </c>
    </row>
    <row r="37" spans="3:5" ht="19.5">
      <c r="C37" s="43" t="s">
        <v>140</v>
      </c>
      <c r="D37" s="42"/>
      <c r="E37" s="42" t="s">
        <v>174</v>
      </c>
    </row>
    <row r="38" spans="3:5" ht="19.5">
      <c r="C38" s="43" t="s">
        <v>141</v>
      </c>
      <c r="D38" s="42"/>
      <c r="E38" s="42" t="s">
        <v>175</v>
      </c>
    </row>
    <row r="39" spans="3:5" ht="19.5">
      <c r="C39" s="43" t="s">
        <v>142</v>
      </c>
      <c r="D39" s="42"/>
      <c r="E39" s="42" t="s">
        <v>176</v>
      </c>
    </row>
    <row r="40" spans="3:5" ht="19.5">
      <c r="C40" s="43" t="s">
        <v>183</v>
      </c>
      <c r="D40" s="42"/>
      <c r="E40" s="42" t="s">
        <v>177</v>
      </c>
    </row>
    <row r="41" spans="3:5" ht="19.5">
      <c r="C41" s="43" t="s">
        <v>209</v>
      </c>
      <c r="D41" s="42"/>
      <c r="E41" s="42" t="s">
        <v>178</v>
      </c>
    </row>
    <row r="42" spans="3:5" ht="19.5">
      <c r="C42" s="43" t="s">
        <v>143</v>
      </c>
      <c r="D42" s="42"/>
      <c r="E42" s="42" t="s">
        <v>179</v>
      </c>
    </row>
    <row r="43" spans="3:5" ht="26.25" customHeight="1">
      <c r="C43" s="42" t="s">
        <v>216</v>
      </c>
      <c r="D43" s="42"/>
      <c r="E43" s="42"/>
    </row>
    <row r="44" spans="3:5" ht="26.25" customHeight="1">
      <c r="C44" s="42"/>
      <c r="D44" s="42"/>
      <c r="E44" s="42"/>
    </row>
    <row r="45" spans="3:5" ht="26.25" customHeight="1">
      <c r="C45" s="42" t="s">
        <v>214</v>
      </c>
      <c r="D45" s="42"/>
      <c r="E45" s="42"/>
    </row>
    <row r="46" spans="3:5" ht="26.25" customHeight="1">
      <c r="C46" s="42" t="s">
        <v>215</v>
      </c>
      <c r="D46" s="42"/>
      <c r="E46" s="42"/>
    </row>
    <row r="47" spans="3:5" ht="26.25" customHeight="1">
      <c r="C47" s="42"/>
      <c r="D47" s="42"/>
      <c r="E47" s="42"/>
    </row>
  </sheetData>
  <sheetProtection selectLockedCells="1"/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Equation.3" shapeId="678732" r:id="rId1"/>
    <oleObject progId="Equation.3" shapeId="686671" r:id="rId2"/>
    <oleObject progId="Equation.3" shapeId="688830" r:id="rId3"/>
    <oleObject progId="Equation.3" shapeId="690104" r:id="rId4"/>
    <oleObject progId="Equation.3" shapeId="69154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Rolf Kordecki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VDI 2066 Blatt 10</dc:title>
  <dc:subject>Rechenprogramm</dc:subject>
  <dc:creator>KRdL im VDI und DIN</dc:creator>
  <cp:keywords/>
  <dc:description/>
  <cp:lastModifiedBy>OTTENG</cp:lastModifiedBy>
  <cp:lastPrinted>2009-07-23T12:33:45Z</cp:lastPrinted>
  <dcterms:created xsi:type="dcterms:W3CDTF">1998-08-15T10:33:23Z</dcterms:created>
  <dcterms:modified xsi:type="dcterms:W3CDTF">2010-05-26T14:08:30Z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